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_Année 2024-2025\Cours\T AL TGT\Séance 02 - Mat (topographie)\"/>
    </mc:Choice>
  </mc:AlternateContent>
  <xr:revisionPtr revIDLastSave="0" documentId="13_ncr:1_{26D7AF14-9656-4E8E-B732-56D0A3255002}" xr6:coauthVersionLast="47" xr6:coauthVersionMax="47" xr10:uidLastSave="{00000000-0000-0000-0000-000000000000}"/>
  <bookViews>
    <workbookView xWindow="-108" yWindow="-108" windowWidth="23256" windowHeight="12456" activeTab="7" xr2:uid="{055998CD-B9F0-4752-AE1B-F937CBA201AA}"/>
  </bookViews>
  <sheets>
    <sheet name="Coordonnées" sheetId="6" r:id="rId1"/>
    <sheet name="Jour01" sheetId="1" r:id="rId2"/>
    <sheet name="Jour02" sheetId="2" r:id="rId3"/>
    <sheet name="Jour03" sheetId="4" r:id="rId4"/>
    <sheet name="Jour04" sheetId="7" r:id="rId5"/>
    <sheet name="Calculs" sheetId="3" r:id="rId6"/>
    <sheet name="Compil" sheetId="5" r:id="rId7"/>
    <sheet name="Geobase" sheetId="8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19" i="8" l="1"/>
  <c r="Q119" i="8"/>
  <c r="R119" i="8"/>
  <c r="O120" i="8"/>
  <c r="Q120" i="8"/>
  <c r="R120" i="8"/>
  <c r="S120" i="8"/>
  <c r="O121" i="8"/>
  <c r="Q121" i="8"/>
  <c r="R121" i="8"/>
  <c r="S121" i="8"/>
  <c r="O122" i="8"/>
  <c r="Q122" i="8"/>
  <c r="R122" i="8"/>
  <c r="O123" i="8"/>
  <c r="Q123" i="8"/>
  <c r="R123" i="8"/>
  <c r="S123" i="8"/>
  <c r="O124" i="8"/>
  <c r="Q124" i="8"/>
  <c r="R124" i="8"/>
  <c r="S124" i="8"/>
  <c r="O125" i="8"/>
  <c r="Q125" i="8"/>
  <c r="R125" i="8"/>
  <c r="S125" i="8"/>
  <c r="O126" i="8"/>
  <c r="Q126" i="8"/>
  <c r="R126" i="8"/>
  <c r="O127" i="8"/>
  <c r="Q127" i="8"/>
  <c r="R127" i="8"/>
  <c r="O128" i="8"/>
  <c r="Q128" i="8"/>
  <c r="R128" i="8"/>
  <c r="O129" i="8"/>
  <c r="Q129" i="8"/>
  <c r="R129" i="8"/>
  <c r="O130" i="8"/>
  <c r="Q130" i="8"/>
  <c r="R130" i="8"/>
  <c r="R118" i="8"/>
  <c r="Q118" i="8"/>
  <c r="O118" i="8"/>
  <c r="O117" i="8"/>
  <c r="O112" i="8"/>
  <c r="Q112" i="8"/>
  <c r="R112" i="8"/>
  <c r="O113" i="8"/>
  <c r="Q113" i="8"/>
  <c r="R113" i="8"/>
  <c r="O114" i="8"/>
  <c r="Q114" i="8"/>
  <c r="R114" i="8"/>
  <c r="O115" i="8"/>
  <c r="Q115" i="8"/>
  <c r="R115" i="8"/>
  <c r="O116" i="8"/>
  <c r="Q116" i="8"/>
  <c r="R116" i="8"/>
  <c r="O102" i="8"/>
  <c r="Q102" i="8"/>
  <c r="R102" i="8"/>
  <c r="S102" i="8"/>
  <c r="O103" i="8"/>
  <c r="Q103" i="8"/>
  <c r="R103" i="8"/>
  <c r="S103" i="8"/>
  <c r="O104" i="8"/>
  <c r="Q104" i="8"/>
  <c r="R104" i="8"/>
  <c r="S104" i="8"/>
  <c r="O105" i="8"/>
  <c r="Q105" i="8"/>
  <c r="R105" i="8"/>
  <c r="S105" i="8"/>
  <c r="O106" i="8"/>
  <c r="Q106" i="8"/>
  <c r="R106" i="8"/>
  <c r="S106" i="8"/>
  <c r="O107" i="8"/>
  <c r="Q107" i="8"/>
  <c r="R107" i="8"/>
  <c r="S107" i="8"/>
  <c r="O108" i="8"/>
  <c r="Q108" i="8"/>
  <c r="R108" i="8"/>
  <c r="S108" i="8"/>
  <c r="O109" i="8"/>
  <c r="Q109" i="8"/>
  <c r="R109" i="8"/>
  <c r="S109" i="8"/>
  <c r="O110" i="8"/>
  <c r="Q110" i="8"/>
  <c r="R110" i="8"/>
  <c r="S110" i="8"/>
  <c r="O111" i="8"/>
  <c r="Q111" i="8"/>
  <c r="R111" i="8"/>
  <c r="R101" i="8"/>
  <c r="S101" i="8"/>
  <c r="Q101" i="8"/>
  <c r="O101" i="8"/>
  <c r="O100" i="8"/>
  <c r="O87" i="8"/>
  <c r="Q87" i="8"/>
  <c r="R87" i="8"/>
  <c r="S87" i="8"/>
  <c r="O88" i="8"/>
  <c r="Q88" i="8"/>
  <c r="R88" i="8"/>
  <c r="O89" i="8"/>
  <c r="Q89" i="8"/>
  <c r="R89" i="8"/>
  <c r="S89" i="8"/>
  <c r="O90" i="8"/>
  <c r="Q90" i="8"/>
  <c r="R90" i="8"/>
  <c r="S90" i="8"/>
  <c r="O91" i="8"/>
  <c r="Q91" i="8"/>
  <c r="R91" i="8"/>
  <c r="S91" i="8"/>
  <c r="O92" i="8"/>
  <c r="Q92" i="8"/>
  <c r="R92" i="8"/>
  <c r="S92" i="8"/>
  <c r="O93" i="8"/>
  <c r="Q93" i="8"/>
  <c r="R93" i="8"/>
  <c r="S93" i="8"/>
  <c r="O94" i="8"/>
  <c r="Q94" i="8"/>
  <c r="R94" i="8"/>
  <c r="S94" i="8"/>
  <c r="O95" i="8"/>
  <c r="Q95" i="8"/>
  <c r="R95" i="8"/>
  <c r="S95" i="8"/>
  <c r="O96" i="8"/>
  <c r="Q96" i="8"/>
  <c r="R96" i="8"/>
  <c r="O97" i="8"/>
  <c r="Q97" i="8"/>
  <c r="R97" i="8"/>
  <c r="O98" i="8"/>
  <c r="Q98" i="8"/>
  <c r="R98" i="8"/>
  <c r="O99" i="8"/>
  <c r="Q99" i="8"/>
  <c r="R99" i="8"/>
  <c r="R86" i="8"/>
  <c r="S86" i="8"/>
  <c r="Q86" i="8"/>
  <c r="O86" i="8"/>
  <c r="O85" i="8"/>
  <c r="O84" i="8"/>
  <c r="Q84" i="8"/>
  <c r="R84" i="8"/>
  <c r="S84" i="8"/>
  <c r="O71" i="8"/>
  <c r="Q71" i="8"/>
  <c r="R71" i="8"/>
  <c r="S71" i="8"/>
  <c r="O72" i="8"/>
  <c r="Q72" i="8"/>
  <c r="R72" i="8"/>
  <c r="S72" i="8"/>
  <c r="O73" i="8"/>
  <c r="Q73" i="8"/>
  <c r="R73" i="8"/>
  <c r="S73" i="8"/>
  <c r="O74" i="8"/>
  <c r="Q74" i="8"/>
  <c r="R74" i="8"/>
  <c r="S74" i="8"/>
  <c r="O75" i="8"/>
  <c r="Q75" i="8"/>
  <c r="R75" i="8"/>
  <c r="S75" i="8"/>
  <c r="O76" i="8"/>
  <c r="Q76" i="8"/>
  <c r="R76" i="8"/>
  <c r="S76" i="8"/>
  <c r="O77" i="8"/>
  <c r="Q77" i="8"/>
  <c r="R77" i="8"/>
  <c r="S77" i="8"/>
  <c r="O78" i="8"/>
  <c r="Q78" i="8"/>
  <c r="R78" i="8"/>
  <c r="S78" i="8"/>
  <c r="O79" i="8"/>
  <c r="Q79" i="8"/>
  <c r="R79" i="8"/>
  <c r="S79" i="8"/>
  <c r="O80" i="8"/>
  <c r="Q80" i="8"/>
  <c r="R80" i="8"/>
  <c r="S80" i="8"/>
  <c r="O81" i="8"/>
  <c r="Q81" i="8"/>
  <c r="R81" i="8"/>
  <c r="S81" i="8"/>
  <c r="O82" i="8"/>
  <c r="Q82" i="8"/>
  <c r="R82" i="8"/>
  <c r="S82" i="8"/>
  <c r="O83" i="8"/>
  <c r="Q83" i="8"/>
  <c r="R83" i="8"/>
  <c r="S83" i="8"/>
  <c r="R70" i="8"/>
  <c r="S70" i="8"/>
  <c r="Q70" i="8"/>
  <c r="O70" i="8"/>
  <c r="O69" i="8"/>
  <c r="O68" i="8"/>
  <c r="Q68" i="8"/>
  <c r="R68" i="8"/>
  <c r="S68" i="8"/>
  <c r="O55" i="8"/>
  <c r="Q55" i="8"/>
  <c r="R55" i="8"/>
  <c r="O56" i="8"/>
  <c r="Q56" i="8"/>
  <c r="R56" i="8"/>
  <c r="S56" i="8"/>
  <c r="O57" i="8"/>
  <c r="Q57" i="8"/>
  <c r="R57" i="8"/>
  <c r="S57" i="8"/>
  <c r="O58" i="8"/>
  <c r="Q58" i="8"/>
  <c r="R58" i="8"/>
  <c r="S58" i="8"/>
  <c r="O59" i="8"/>
  <c r="Q59" i="8"/>
  <c r="R59" i="8"/>
  <c r="S59" i="8"/>
  <c r="O60" i="8"/>
  <c r="Q60" i="8"/>
  <c r="R60" i="8"/>
  <c r="S60" i="8"/>
  <c r="O61" i="8"/>
  <c r="Q61" i="8"/>
  <c r="R61" i="8"/>
  <c r="S61" i="8"/>
  <c r="O62" i="8"/>
  <c r="Q62" i="8"/>
  <c r="R62" i="8"/>
  <c r="S62" i="8"/>
  <c r="O63" i="8"/>
  <c r="Q63" i="8"/>
  <c r="R63" i="8"/>
  <c r="S63" i="8"/>
  <c r="O64" i="8"/>
  <c r="Q64" i="8"/>
  <c r="R64" i="8"/>
  <c r="S64" i="8"/>
  <c r="O65" i="8"/>
  <c r="Q65" i="8"/>
  <c r="R65" i="8"/>
  <c r="S65" i="8"/>
  <c r="O66" i="8"/>
  <c r="Q66" i="8"/>
  <c r="R66" i="8"/>
  <c r="S66" i="8"/>
  <c r="O67" i="8"/>
  <c r="Q67" i="8"/>
  <c r="R67" i="8"/>
  <c r="S67" i="8"/>
  <c r="R54" i="8"/>
  <c r="S54" i="8"/>
  <c r="Q54" i="8"/>
  <c r="O54" i="8"/>
  <c r="O53" i="8"/>
  <c r="O52" i="8"/>
  <c r="Q52" i="8"/>
  <c r="R52" i="8"/>
  <c r="O39" i="8"/>
  <c r="Q39" i="8"/>
  <c r="R39" i="8"/>
  <c r="S39" i="8"/>
  <c r="O40" i="8"/>
  <c r="Q40" i="8"/>
  <c r="R40" i="8"/>
  <c r="S40" i="8"/>
  <c r="O41" i="8"/>
  <c r="Q41" i="8"/>
  <c r="R41" i="8"/>
  <c r="S41" i="8"/>
  <c r="O42" i="8"/>
  <c r="Q42" i="8"/>
  <c r="R42" i="8"/>
  <c r="S42" i="8"/>
  <c r="O43" i="8"/>
  <c r="Q43" i="8"/>
  <c r="R43" i="8"/>
  <c r="S43" i="8"/>
  <c r="O44" i="8"/>
  <c r="Q44" i="8"/>
  <c r="R44" i="8"/>
  <c r="S44" i="8"/>
  <c r="O45" i="8"/>
  <c r="Q45" i="8"/>
  <c r="R45" i="8"/>
  <c r="S45" i="8"/>
  <c r="O46" i="8"/>
  <c r="Q46" i="8"/>
  <c r="R46" i="8"/>
  <c r="S46" i="8"/>
  <c r="O47" i="8"/>
  <c r="Q47" i="8"/>
  <c r="R47" i="8"/>
  <c r="S47" i="8"/>
  <c r="O48" i="8"/>
  <c r="Q48" i="8"/>
  <c r="R48" i="8"/>
  <c r="O49" i="8"/>
  <c r="Q49" i="8"/>
  <c r="R49" i="8"/>
  <c r="O50" i="8"/>
  <c r="Q50" i="8"/>
  <c r="R50" i="8"/>
  <c r="O51" i="8"/>
  <c r="Q51" i="8"/>
  <c r="R51" i="8"/>
  <c r="R38" i="8"/>
  <c r="S38" i="8"/>
  <c r="Q38" i="8"/>
  <c r="O38" i="8"/>
  <c r="O37" i="8"/>
  <c r="R37" i="8"/>
  <c r="O31" i="8"/>
  <c r="Q31" i="8"/>
  <c r="R31" i="8"/>
  <c r="S31" i="8"/>
  <c r="O32" i="8"/>
  <c r="Q32" i="8"/>
  <c r="R32" i="8"/>
  <c r="S32" i="8"/>
  <c r="O33" i="8"/>
  <c r="Q33" i="8"/>
  <c r="R33" i="8"/>
  <c r="S33" i="8"/>
  <c r="O34" i="8"/>
  <c r="Q34" i="8"/>
  <c r="R34" i="8"/>
  <c r="S34" i="8"/>
  <c r="O35" i="8"/>
  <c r="Q35" i="8"/>
  <c r="R35" i="8"/>
  <c r="O36" i="8"/>
  <c r="Q36" i="8"/>
  <c r="R36" i="8"/>
  <c r="O29" i="8"/>
  <c r="R30" i="8"/>
  <c r="S30" i="8"/>
  <c r="Q30" i="8"/>
  <c r="O30" i="8"/>
  <c r="O23" i="8"/>
  <c r="Q23" i="8"/>
  <c r="R23" i="8"/>
  <c r="S23" i="8"/>
  <c r="O24" i="8"/>
  <c r="Q24" i="8"/>
  <c r="R24" i="8"/>
  <c r="S24" i="8"/>
  <c r="O25" i="8"/>
  <c r="Q25" i="8"/>
  <c r="R25" i="8"/>
  <c r="S25" i="8"/>
  <c r="O26" i="8"/>
  <c r="Q26" i="8"/>
  <c r="R26" i="8"/>
  <c r="S26" i="8"/>
  <c r="O27" i="8"/>
  <c r="Q27" i="8"/>
  <c r="R27" i="8"/>
  <c r="O28" i="8"/>
  <c r="Q28" i="8"/>
  <c r="R28" i="8"/>
  <c r="R22" i="8"/>
  <c r="S22" i="8"/>
  <c r="Q22" i="8"/>
  <c r="O22" i="8"/>
  <c r="O21" i="8"/>
  <c r="O15" i="8"/>
  <c r="Q15" i="8"/>
  <c r="R15" i="8"/>
  <c r="S15" i="8"/>
  <c r="O16" i="8"/>
  <c r="Q16" i="8"/>
  <c r="R16" i="8"/>
  <c r="S16" i="8"/>
  <c r="O17" i="8"/>
  <c r="Q17" i="8"/>
  <c r="R17" i="8"/>
  <c r="S17" i="8"/>
  <c r="O18" i="8"/>
  <c r="Q18" i="8"/>
  <c r="R18" i="8"/>
  <c r="S18" i="8"/>
  <c r="O19" i="8"/>
  <c r="Q19" i="8"/>
  <c r="R19" i="8"/>
  <c r="O20" i="8"/>
  <c r="Q20" i="8"/>
  <c r="R20" i="8"/>
  <c r="R14" i="8"/>
  <c r="S14" i="8"/>
  <c r="Q14" i="8"/>
  <c r="O14" i="8"/>
  <c r="O13" i="8"/>
  <c r="O5" i="8"/>
  <c r="O7" i="8"/>
  <c r="Q7" i="8"/>
  <c r="R7" i="8"/>
  <c r="S7" i="8"/>
  <c r="O8" i="8"/>
  <c r="Q8" i="8"/>
  <c r="R8" i="8"/>
  <c r="S8" i="8"/>
  <c r="O9" i="8"/>
  <c r="Q9" i="8"/>
  <c r="R9" i="8"/>
  <c r="S9" i="8"/>
  <c r="O10" i="8"/>
  <c r="Q10" i="8"/>
  <c r="R10" i="8"/>
  <c r="S10" i="8"/>
  <c r="O11" i="8"/>
  <c r="Q11" i="8"/>
  <c r="R11" i="8"/>
  <c r="O12" i="8"/>
  <c r="Q12" i="8"/>
  <c r="R12" i="8"/>
  <c r="O6" i="8"/>
  <c r="S6" i="8"/>
  <c r="R6" i="8"/>
  <c r="Q6" i="8"/>
  <c r="H91" i="5"/>
  <c r="H85" i="5"/>
  <c r="H80" i="5"/>
  <c r="H74" i="5"/>
  <c r="H68" i="5"/>
  <c r="H63" i="5"/>
  <c r="H53" i="5"/>
  <c r="H43" i="5"/>
  <c r="H35" i="5"/>
  <c r="H27" i="5"/>
  <c r="H18" i="5"/>
  <c r="F86" i="5"/>
  <c r="G86" i="5"/>
  <c r="F87" i="5"/>
  <c r="G87" i="5"/>
  <c r="F88" i="5"/>
  <c r="G88" i="5"/>
  <c r="F89" i="5"/>
  <c r="G89" i="5"/>
  <c r="F90" i="5"/>
  <c r="G90" i="5"/>
  <c r="G85" i="5"/>
  <c r="F85" i="5"/>
  <c r="F81" i="5"/>
  <c r="G81" i="5"/>
  <c r="F82" i="5"/>
  <c r="G82" i="5"/>
  <c r="F83" i="5"/>
  <c r="G83" i="5"/>
  <c r="F84" i="5"/>
  <c r="G84" i="5"/>
  <c r="G80" i="5"/>
  <c r="F80" i="5"/>
  <c r="F75" i="5"/>
  <c r="G75" i="5"/>
  <c r="F76" i="5"/>
  <c r="G76" i="5"/>
  <c r="F77" i="5"/>
  <c r="G77" i="5"/>
  <c r="F78" i="5"/>
  <c r="G78" i="5"/>
  <c r="F79" i="5"/>
  <c r="G79" i="5"/>
  <c r="G74" i="5"/>
  <c r="F74" i="5"/>
  <c r="F69" i="5"/>
  <c r="G69" i="5"/>
  <c r="F70" i="5"/>
  <c r="G70" i="5"/>
  <c r="F71" i="5"/>
  <c r="G71" i="5"/>
  <c r="F72" i="5"/>
  <c r="G72" i="5"/>
  <c r="F73" i="5"/>
  <c r="G73" i="5"/>
  <c r="G68" i="5"/>
  <c r="F68" i="5"/>
  <c r="F64" i="5"/>
  <c r="G64" i="5"/>
  <c r="F65" i="5"/>
  <c r="G65" i="5"/>
  <c r="F66" i="5"/>
  <c r="G66" i="5"/>
  <c r="F67" i="5"/>
  <c r="G67" i="5"/>
  <c r="G63" i="5"/>
  <c r="F63" i="5"/>
  <c r="F54" i="5"/>
  <c r="G54" i="5"/>
  <c r="F55" i="5"/>
  <c r="G55" i="5"/>
  <c r="F56" i="5"/>
  <c r="G56" i="5"/>
  <c r="F57" i="5"/>
  <c r="G57" i="5"/>
  <c r="F58" i="5"/>
  <c r="G58" i="5"/>
  <c r="F59" i="5"/>
  <c r="G59" i="5"/>
  <c r="F60" i="5"/>
  <c r="G60" i="5"/>
  <c r="F61" i="5"/>
  <c r="G61" i="5"/>
  <c r="F62" i="5"/>
  <c r="G62" i="5"/>
  <c r="G53" i="5"/>
  <c r="F53" i="5"/>
  <c r="F44" i="5"/>
  <c r="G44" i="5"/>
  <c r="F45" i="5"/>
  <c r="G45" i="5"/>
  <c r="F46" i="5"/>
  <c r="G46" i="5"/>
  <c r="F47" i="5"/>
  <c r="G47" i="5"/>
  <c r="F48" i="5"/>
  <c r="G48" i="5"/>
  <c r="F49" i="5"/>
  <c r="G49" i="5"/>
  <c r="F50" i="5"/>
  <c r="G50" i="5"/>
  <c r="F51" i="5"/>
  <c r="G51" i="5"/>
  <c r="F52" i="5"/>
  <c r="G52" i="5"/>
  <c r="G43" i="5"/>
  <c r="F43" i="5"/>
  <c r="F36" i="5"/>
  <c r="G36" i="5"/>
  <c r="F37" i="5"/>
  <c r="G37" i="5"/>
  <c r="F38" i="5"/>
  <c r="G38" i="5"/>
  <c r="F39" i="5"/>
  <c r="G39" i="5"/>
  <c r="F40" i="5"/>
  <c r="G40" i="5"/>
  <c r="F41" i="5"/>
  <c r="G41" i="5"/>
  <c r="F42" i="5"/>
  <c r="G42" i="5"/>
  <c r="G35" i="5"/>
  <c r="F35" i="5"/>
  <c r="F28" i="5"/>
  <c r="G28" i="5"/>
  <c r="F29" i="5"/>
  <c r="G29" i="5"/>
  <c r="F30" i="5"/>
  <c r="G30" i="5"/>
  <c r="F31" i="5"/>
  <c r="G31" i="5"/>
  <c r="F32" i="5"/>
  <c r="G32" i="5"/>
  <c r="F33" i="5"/>
  <c r="G33" i="5"/>
  <c r="F34" i="5"/>
  <c r="G34" i="5"/>
  <c r="G27" i="5"/>
  <c r="F27" i="5"/>
  <c r="F19" i="5"/>
  <c r="G19" i="5"/>
  <c r="F20" i="5"/>
  <c r="G20" i="5"/>
  <c r="F21" i="5"/>
  <c r="G21" i="5"/>
  <c r="F22" i="5"/>
  <c r="G22" i="5"/>
  <c r="F23" i="5"/>
  <c r="G23" i="5"/>
  <c r="F24" i="5"/>
  <c r="G24" i="5"/>
  <c r="F25" i="5"/>
  <c r="G25" i="5"/>
  <c r="F26" i="5"/>
  <c r="G26" i="5"/>
  <c r="G18" i="5"/>
  <c r="F18" i="5"/>
  <c r="M189" i="3"/>
  <c r="E91" i="5"/>
  <c r="G91" i="5" s="1"/>
  <c r="D91" i="5"/>
  <c r="F92" i="5" s="1"/>
  <c r="E85" i="5"/>
  <c r="D85" i="5"/>
  <c r="E80" i="5"/>
  <c r="D80" i="5"/>
  <c r="E74" i="5"/>
  <c r="D74" i="5"/>
  <c r="E68" i="5"/>
  <c r="D68" i="5"/>
  <c r="E63" i="5"/>
  <c r="D63" i="5"/>
  <c r="E53" i="5"/>
  <c r="D53" i="5"/>
  <c r="E43" i="5"/>
  <c r="D43" i="5"/>
  <c r="E35" i="5"/>
  <c r="D35" i="5"/>
  <c r="E27" i="5"/>
  <c r="D27" i="5"/>
  <c r="E18" i="5"/>
  <c r="D18" i="5"/>
  <c r="L243" i="3"/>
  <c r="M204" i="3"/>
  <c r="C76" i="3"/>
  <c r="C58" i="3"/>
  <c r="C41" i="3"/>
  <c r="C21" i="3"/>
  <c r="T5" i="5"/>
  <c r="R4" i="5"/>
  <c r="V8" i="5"/>
  <c r="V7" i="5"/>
  <c r="V5" i="5"/>
  <c r="V4" i="5"/>
  <c r="V3" i="5"/>
  <c r="V10" i="5"/>
  <c r="V11" i="5"/>
  <c r="V12" i="5"/>
  <c r="Q13" i="5"/>
  <c r="N8" i="5"/>
  <c r="O8" i="5"/>
  <c r="P8" i="5"/>
  <c r="N9" i="5"/>
  <c r="O9" i="5"/>
  <c r="P9" i="5"/>
  <c r="N10" i="5"/>
  <c r="O10" i="5"/>
  <c r="P10" i="5"/>
  <c r="N11" i="5"/>
  <c r="O11" i="5"/>
  <c r="P11" i="5"/>
  <c r="N12" i="5"/>
  <c r="O12" i="5"/>
  <c r="P12" i="5"/>
  <c r="N13" i="5"/>
  <c r="O13" i="5"/>
  <c r="P13" i="5"/>
  <c r="U13" i="5"/>
  <c r="V13" i="5"/>
  <c r="M8" i="5"/>
  <c r="M9" i="5"/>
  <c r="M10" i="5"/>
  <c r="M11" i="5"/>
  <c r="M12" i="5"/>
  <c r="M13" i="5"/>
  <c r="L4" i="5"/>
  <c r="N4" i="5" s="1"/>
  <c r="L5" i="5"/>
  <c r="N5" i="5" s="1"/>
  <c r="L6" i="5"/>
  <c r="O6" i="5" s="1"/>
  <c r="L7" i="5"/>
  <c r="R7" i="5" s="1"/>
  <c r="L8" i="5"/>
  <c r="Q8" i="5" s="1"/>
  <c r="L9" i="5"/>
  <c r="T9" i="5" s="1"/>
  <c r="L10" i="5"/>
  <c r="Q10" i="5" s="1"/>
  <c r="L11" i="5"/>
  <c r="T11" i="5" s="1"/>
  <c r="L12" i="5"/>
  <c r="R12" i="5" s="1"/>
  <c r="L13" i="5"/>
  <c r="R13" i="5" s="1"/>
  <c r="L3" i="5"/>
  <c r="N3" i="5" s="1"/>
  <c r="N152" i="3"/>
  <c r="N113" i="3"/>
  <c r="N76" i="3"/>
  <c r="N58" i="3"/>
  <c r="N64" i="3" s="1"/>
  <c r="N41" i="3"/>
  <c r="N45" i="3" s="1"/>
  <c r="N21" i="3"/>
  <c r="N208" i="3"/>
  <c r="F185" i="3"/>
  <c r="G185" i="3"/>
  <c r="F187" i="3"/>
  <c r="G187" i="3"/>
  <c r="G183" i="3"/>
  <c r="F183" i="3"/>
  <c r="F176" i="3"/>
  <c r="G176" i="3"/>
  <c r="F178" i="3"/>
  <c r="G178" i="3"/>
  <c r="F180" i="3"/>
  <c r="G180" i="3"/>
  <c r="F272" i="3"/>
  <c r="G272" i="3"/>
  <c r="K272" i="3"/>
  <c r="F274" i="3"/>
  <c r="G274" i="3"/>
  <c r="K274" i="3"/>
  <c r="F276" i="3"/>
  <c r="L276" i="3" s="1"/>
  <c r="G276" i="3"/>
  <c r="I276" i="3" s="1"/>
  <c r="H276" i="3"/>
  <c r="K276" i="3"/>
  <c r="F278" i="3"/>
  <c r="G278" i="3"/>
  <c r="I278" i="3" s="1"/>
  <c r="H278" i="3"/>
  <c r="J278" i="3"/>
  <c r="N278" i="3" s="1"/>
  <c r="K278" i="3"/>
  <c r="F280" i="3"/>
  <c r="G280" i="3"/>
  <c r="K280" i="3"/>
  <c r="F282" i="3"/>
  <c r="G282" i="3"/>
  <c r="I282" i="3" s="1"/>
  <c r="H282" i="3"/>
  <c r="K282" i="3"/>
  <c r="F284" i="3"/>
  <c r="L284" i="3" s="1"/>
  <c r="G284" i="3"/>
  <c r="I284" i="3" s="1"/>
  <c r="H284" i="3"/>
  <c r="K284" i="3"/>
  <c r="F286" i="3"/>
  <c r="G286" i="3"/>
  <c r="I286" i="3" s="1"/>
  <c r="M286" i="3" s="1"/>
  <c r="H286" i="3"/>
  <c r="K286" i="3"/>
  <c r="F288" i="3"/>
  <c r="G288" i="3"/>
  <c r="K288" i="3"/>
  <c r="F290" i="3"/>
  <c r="G290" i="3"/>
  <c r="K290" i="3"/>
  <c r="F292" i="3"/>
  <c r="G292" i="3"/>
  <c r="K292" i="3"/>
  <c r="F294" i="3"/>
  <c r="G294" i="3"/>
  <c r="K294" i="3"/>
  <c r="F296" i="3"/>
  <c r="G296" i="3"/>
  <c r="K296" i="3"/>
  <c r="F298" i="3"/>
  <c r="G298" i="3"/>
  <c r="K298" i="3"/>
  <c r="F300" i="3"/>
  <c r="G300" i="3"/>
  <c r="K300" i="3"/>
  <c r="F302" i="3"/>
  <c r="G302" i="3"/>
  <c r="I302" i="3" s="1"/>
  <c r="H302" i="3"/>
  <c r="K302" i="3"/>
  <c r="K270" i="3"/>
  <c r="H270" i="3"/>
  <c r="G270" i="3"/>
  <c r="J270" i="3" s="1"/>
  <c r="N270" i="3" s="1"/>
  <c r="F270" i="3"/>
  <c r="F233" i="3"/>
  <c r="L233" i="3" s="1"/>
  <c r="G233" i="3"/>
  <c r="I233" i="3" s="1"/>
  <c r="H233" i="3"/>
  <c r="K233" i="3"/>
  <c r="F235" i="3"/>
  <c r="L235" i="3" s="1"/>
  <c r="G235" i="3"/>
  <c r="H235" i="3"/>
  <c r="I235" i="3" s="1"/>
  <c r="J235" i="3"/>
  <c r="N235" i="3" s="1"/>
  <c r="K235" i="3"/>
  <c r="F237" i="3"/>
  <c r="L237" i="3" s="1"/>
  <c r="G237" i="3"/>
  <c r="I237" i="3" s="1"/>
  <c r="H237" i="3"/>
  <c r="K237" i="3"/>
  <c r="F239" i="3"/>
  <c r="G239" i="3"/>
  <c r="J239" i="3" s="1"/>
  <c r="N239" i="3" s="1"/>
  <c r="H239" i="3"/>
  <c r="K239" i="3"/>
  <c r="F241" i="3"/>
  <c r="G241" i="3"/>
  <c r="H241" i="3"/>
  <c r="K241" i="3"/>
  <c r="F243" i="3"/>
  <c r="M243" i="3" s="1"/>
  <c r="G243" i="3"/>
  <c r="H243" i="3"/>
  <c r="I243" i="3" s="1"/>
  <c r="J243" i="3"/>
  <c r="N243" i="3" s="1"/>
  <c r="K243" i="3"/>
  <c r="F245" i="3"/>
  <c r="L245" i="3" s="1"/>
  <c r="G245" i="3"/>
  <c r="I245" i="3" s="1"/>
  <c r="H245" i="3"/>
  <c r="K245" i="3"/>
  <c r="F247" i="3"/>
  <c r="G247" i="3"/>
  <c r="H247" i="3"/>
  <c r="J247" i="3"/>
  <c r="N247" i="3" s="1"/>
  <c r="K247" i="3"/>
  <c r="F249" i="3"/>
  <c r="L249" i="3" s="1"/>
  <c r="G249" i="3"/>
  <c r="I249" i="3" s="1"/>
  <c r="H249" i="3"/>
  <c r="K249" i="3"/>
  <c r="F251" i="3"/>
  <c r="G251" i="3"/>
  <c r="K251" i="3"/>
  <c r="F253" i="3"/>
  <c r="G253" i="3"/>
  <c r="K253" i="3"/>
  <c r="F255" i="3"/>
  <c r="G255" i="3"/>
  <c r="K255" i="3"/>
  <c r="F257" i="3"/>
  <c r="G257" i="3"/>
  <c r="K257" i="3"/>
  <c r="F259" i="3"/>
  <c r="G259" i="3"/>
  <c r="K259" i="3"/>
  <c r="F261" i="3"/>
  <c r="G261" i="3"/>
  <c r="K261" i="3"/>
  <c r="F263" i="3"/>
  <c r="G263" i="3"/>
  <c r="K263" i="3"/>
  <c r="F265" i="3"/>
  <c r="G265" i="3"/>
  <c r="K265" i="3"/>
  <c r="K231" i="3"/>
  <c r="H231" i="3"/>
  <c r="G231" i="3"/>
  <c r="J231" i="3" s="1"/>
  <c r="N231" i="3" s="1"/>
  <c r="F231" i="3"/>
  <c r="F196" i="3"/>
  <c r="G196" i="3"/>
  <c r="I196" i="3" s="1"/>
  <c r="H196" i="3"/>
  <c r="J196" i="3" s="1"/>
  <c r="N196" i="3" s="1"/>
  <c r="K196" i="3"/>
  <c r="F198" i="3"/>
  <c r="G198" i="3"/>
  <c r="I198" i="3" s="1"/>
  <c r="H198" i="3"/>
  <c r="J198" i="3"/>
  <c r="N198" i="3" s="1"/>
  <c r="K198" i="3"/>
  <c r="F200" i="3"/>
  <c r="G200" i="3"/>
  <c r="K200" i="3"/>
  <c r="F202" i="3"/>
  <c r="G202" i="3"/>
  <c r="I202" i="3" s="1"/>
  <c r="H202" i="3"/>
  <c r="K202" i="3"/>
  <c r="F204" i="3"/>
  <c r="L204" i="3" s="1"/>
  <c r="G204" i="3"/>
  <c r="H204" i="3"/>
  <c r="I204" i="3"/>
  <c r="J204" i="3"/>
  <c r="N204" i="3" s="1"/>
  <c r="K204" i="3"/>
  <c r="F206" i="3"/>
  <c r="G206" i="3"/>
  <c r="I206" i="3" s="1"/>
  <c r="L206" i="3" s="1"/>
  <c r="H206" i="3"/>
  <c r="K206" i="3"/>
  <c r="F208" i="3"/>
  <c r="L208" i="3" s="1"/>
  <c r="G208" i="3"/>
  <c r="H208" i="3"/>
  <c r="I208" i="3"/>
  <c r="J208" i="3"/>
  <c r="K208" i="3"/>
  <c r="F210" i="3"/>
  <c r="G210" i="3"/>
  <c r="I210" i="3" s="1"/>
  <c r="H210" i="3"/>
  <c r="K210" i="3"/>
  <c r="F212" i="3"/>
  <c r="L212" i="3" s="1"/>
  <c r="G212" i="3"/>
  <c r="H212" i="3"/>
  <c r="I212" i="3"/>
  <c r="J212" i="3"/>
  <c r="N212" i="3" s="1"/>
  <c r="K212" i="3"/>
  <c r="F214" i="3"/>
  <c r="G214" i="3"/>
  <c r="I214" i="3" s="1"/>
  <c r="H214" i="3"/>
  <c r="K214" i="3"/>
  <c r="F216" i="3"/>
  <c r="G216" i="3"/>
  <c r="K216" i="3"/>
  <c r="F218" i="3"/>
  <c r="G218" i="3"/>
  <c r="K218" i="3"/>
  <c r="F220" i="3"/>
  <c r="G220" i="3"/>
  <c r="K220" i="3"/>
  <c r="F222" i="3"/>
  <c r="G222" i="3"/>
  <c r="K222" i="3"/>
  <c r="F224" i="3"/>
  <c r="G224" i="3"/>
  <c r="K224" i="3"/>
  <c r="F226" i="3"/>
  <c r="G226" i="3"/>
  <c r="I226" i="3" s="1"/>
  <c r="H226" i="3"/>
  <c r="J226" i="3" s="1"/>
  <c r="N226" i="3" s="1"/>
  <c r="K226" i="3"/>
  <c r="K194" i="3"/>
  <c r="H194" i="3"/>
  <c r="G194" i="3"/>
  <c r="J194" i="3" s="1"/>
  <c r="N194" i="3" s="1"/>
  <c r="F194" i="3"/>
  <c r="K189" i="3"/>
  <c r="H189" i="3"/>
  <c r="G189" i="3"/>
  <c r="F189" i="3"/>
  <c r="F156" i="3"/>
  <c r="G156" i="3"/>
  <c r="H156" i="3"/>
  <c r="K156" i="3"/>
  <c r="F158" i="3"/>
  <c r="G158" i="3"/>
  <c r="H158" i="3"/>
  <c r="K158" i="3"/>
  <c r="F160" i="3"/>
  <c r="G160" i="3"/>
  <c r="H160" i="3"/>
  <c r="K160" i="3"/>
  <c r="F162" i="3"/>
  <c r="G162" i="3"/>
  <c r="H162" i="3"/>
  <c r="K162" i="3"/>
  <c r="F164" i="3"/>
  <c r="G164" i="3"/>
  <c r="J164" i="3" s="1"/>
  <c r="N164" i="3" s="1"/>
  <c r="H164" i="3"/>
  <c r="K164" i="3"/>
  <c r="F166" i="3"/>
  <c r="G166" i="3"/>
  <c r="H166" i="3"/>
  <c r="K166" i="3"/>
  <c r="F168" i="3"/>
  <c r="G168" i="3"/>
  <c r="H168" i="3"/>
  <c r="J168" i="3"/>
  <c r="N168" i="3" s="1"/>
  <c r="K168" i="3"/>
  <c r="F170" i="3"/>
  <c r="G170" i="3"/>
  <c r="H170" i="3"/>
  <c r="K170" i="3"/>
  <c r="F172" i="3"/>
  <c r="M172" i="3" s="1"/>
  <c r="G172" i="3"/>
  <c r="I172" i="3" s="1"/>
  <c r="H172" i="3"/>
  <c r="K172" i="3"/>
  <c r="F174" i="3"/>
  <c r="G174" i="3"/>
  <c r="H174" i="3"/>
  <c r="K174" i="3"/>
  <c r="K154" i="3"/>
  <c r="H154" i="3"/>
  <c r="G154" i="3"/>
  <c r="F154" i="3"/>
  <c r="K98" i="3"/>
  <c r="K100" i="3"/>
  <c r="K102" i="3"/>
  <c r="K104" i="3"/>
  <c r="K106" i="3"/>
  <c r="K108" i="3"/>
  <c r="K110" i="3"/>
  <c r="K149" i="3"/>
  <c r="K117" i="3"/>
  <c r="K119" i="3"/>
  <c r="K121" i="3"/>
  <c r="K123" i="3"/>
  <c r="K125" i="3"/>
  <c r="K127" i="3"/>
  <c r="K129" i="3"/>
  <c r="K131" i="3"/>
  <c r="K133" i="3"/>
  <c r="K115" i="3"/>
  <c r="H119" i="3"/>
  <c r="H121" i="3"/>
  <c r="H123" i="3"/>
  <c r="H125" i="3"/>
  <c r="H127" i="3"/>
  <c r="J127" i="3" s="1"/>
  <c r="N127" i="3" s="1"/>
  <c r="H129" i="3"/>
  <c r="H131" i="3"/>
  <c r="H133" i="3"/>
  <c r="H149" i="3"/>
  <c r="H115" i="3"/>
  <c r="G117" i="3"/>
  <c r="N117" i="3" s="1"/>
  <c r="G119" i="3"/>
  <c r="G121" i="3"/>
  <c r="G123" i="3"/>
  <c r="G125" i="3"/>
  <c r="G127" i="3"/>
  <c r="G129" i="3"/>
  <c r="G131" i="3"/>
  <c r="G133" i="3"/>
  <c r="G135" i="3"/>
  <c r="G137" i="3"/>
  <c r="G139" i="3"/>
  <c r="G141" i="3"/>
  <c r="G143" i="3"/>
  <c r="G145" i="3"/>
  <c r="G147" i="3"/>
  <c r="G149" i="3"/>
  <c r="G115" i="3"/>
  <c r="F149" i="3"/>
  <c r="F117" i="3"/>
  <c r="F119" i="3"/>
  <c r="F121" i="3"/>
  <c r="F123" i="3"/>
  <c r="F125" i="3"/>
  <c r="F127" i="3"/>
  <c r="F129" i="3"/>
  <c r="F131" i="3"/>
  <c r="F133" i="3"/>
  <c r="F135" i="3"/>
  <c r="F137" i="3"/>
  <c r="F139" i="3"/>
  <c r="F141" i="3"/>
  <c r="F143" i="3"/>
  <c r="F145" i="3"/>
  <c r="F147" i="3"/>
  <c r="F115" i="3"/>
  <c r="N62" i="3"/>
  <c r="N47" i="3"/>
  <c r="N49" i="3"/>
  <c r="N51" i="3"/>
  <c r="N43" i="3"/>
  <c r="N6" i="3"/>
  <c r="N8" i="3"/>
  <c r="N10" i="3"/>
  <c r="N12" i="3"/>
  <c r="N4" i="3"/>
  <c r="K88" i="3"/>
  <c r="K90" i="3"/>
  <c r="K92" i="3"/>
  <c r="K94" i="3"/>
  <c r="K96" i="3"/>
  <c r="K86" i="3"/>
  <c r="K84" i="3"/>
  <c r="K82" i="3"/>
  <c r="K80" i="3"/>
  <c r="K78" i="3"/>
  <c r="K68" i="3"/>
  <c r="K66" i="3"/>
  <c r="K64" i="3"/>
  <c r="K62" i="3"/>
  <c r="K60" i="3"/>
  <c r="K51" i="3"/>
  <c r="K49" i="3"/>
  <c r="K47" i="3"/>
  <c r="K45" i="3"/>
  <c r="K43" i="3"/>
  <c r="K31" i="3"/>
  <c r="K29" i="3"/>
  <c r="K27" i="3"/>
  <c r="K25" i="3"/>
  <c r="K23" i="3"/>
  <c r="K6" i="3"/>
  <c r="K8" i="3"/>
  <c r="K10" i="3"/>
  <c r="K12" i="3"/>
  <c r="K4" i="3"/>
  <c r="L62" i="3"/>
  <c r="M62" i="3"/>
  <c r="L64" i="3"/>
  <c r="M64" i="3"/>
  <c r="L66" i="3"/>
  <c r="M66" i="3"/>
  <c r="L68" i="3"/>
  <c r="M68" i="3"/>
  <c r="M60" i="3"/>
  <c r="L60" i="3"/>
  <c r="L45" i="3"/>
  <c r="M45" i="3"/>
  <c r="L47" i="3"/>
  <c r="M47" i="3"/>
  <c r="L49" i="3"/>
  <c r="M49" i="3"/>
  <c r="L51" i="3"/>
  <c r="M51" i="3"/>
  <c r="M43" i="3"/>
  <c r="L43" i="3"/>
  <c r="L25" i="3"/>
  <c r="M25" i="3"/>
  <c r="L27" i="3"/>
  <c r="M27" i="3"/>
  <c r="L29" i="3"/>
  <c r="M29" i="3"/>
  <c r="L31" i="3"/>
  <c r="M31" i="3"/>
  <c r="M23" i="3"/>
  <c r="L23" i="3"/>
  <c r="M6" i="3"/>
  <c r="M8" i="3"/>
  <c r="M10" i="3"/>
  <c r="M12" i="3"/>
  <c r="M4" i="3"/>
  <c r="L6" i="3"/>
  <c r="L8" i="3"/>
  <c r="L10" i="3"/>
  <c r="L12" i="3"/>
  <c r="L4" i="3"/>
  <c r="H80" i="3"/>
  <c r="H82" i="3"/>
  <c r="H84" i="3"/>
  <c r="H86" i="3"/>
  <c r="H88" i="3"/>
  <c r="H90" i="3"/>
  <c r="H92" i="3"/>
  <c r="H94" i="3"/>
  <c r="H96" i="3"/>
  <c r="H78" i="3"/>
  <c r="G80" i="3"/>
  <c r="G82" i="3"/>
  <c r="I82" i="3" s="1"/>
  <c r="G84" i="3"/>
  <c r="G86" i="3"/>
  <c r="G88" i="3"/>
  <c r="I88" i="3" s="1"/>
  <c r="G90" i="3"/>
  <c r="G92" i="3"/>
  <c r="G94" i="3"/>
  <c r="G96" i="3"/>
  <c r="G98" i="3"/>
  <c r="G100" i="3"/>
  <c r="G102" i="3"/>
  <c r="G104" i="3"/>
  <c r="G106" i="3"/>
  <c r="G108" i="3"/>
  <c r="G110" i="3"/>
  <c r="G78" i="3"/>
  <c r="F80" i="3"/>
  <c r="F82" i="3"/>
  <c r="F84" i="3"/>
  <c r="F86" i="3"/>
  <c r="F88" i="3"/>
  <c r="F90" i="3"/>
  <c r="F92" i="3"/>
  <c r="F94" i="3"/>
  <c r="F96" i="3"/>
  <c r="F98" i="3"/>
  <c r="F100" i="3"/>
  <c r="F102" i="3"/>
  <c r="F104" i="3"/>
  <c r="F106" i="3"/>
  <c r="F108" i="3"/>
  <c r="F110" i="3"/>
  <c r="F78" i="3"/>
  <c r="P21" i="2"/>
  <c r="Q21" i="2"/>
  <c r="P23" i="2"/>
  <c r="Q23" i="2"/>
  <c r="P25" i="2"/>
  <c r="Q25" i="2"/>
  <c r="P27" i="2"/>
  <c r="Q27" i="2"/>
  <c r="Q19" i="2"/>
  <c r="P19" i="2"/>
  <c r="P5" i="2"/>
  <c r="Q5" i="2"/>
  <c r="P7" i="2"/>
  <c r="Q7" i="2"/>
  <c r="P9" i="2"/>
  <c r="Q9" i="2"/>
  <c r="P11" i="2"/>
  <c r="Q11" i="2"/>
  <c r="Q3" i="2"/>
  <c r="P3" i="2"/>
  <c r="F4" i="2"/>
  <c r="G4" i="2"/>
  <c r="H4" i="2"/>
  <c r="F5" i="2"/>
  <c r="G5" i="2"/>
  <c r="H5" i="2"/>
  <c r="F6" i="2"/>
  <c r="G6" i="2"/>
  <c r="K5" i="2" s="1"/>
  <c r="H6" i="2"/>
  <c r="F7" i="2"/>
  <c r="G7" i="2"/>
  <c r="H7" i="2"/>
  <c r="F8" i="2"/>
  <c r="G8" i="2"/>
  <c r="H8" i="2"/>
  <c r="F9" i="2"/>
  <c r="G9" i="2"/>
  <c r="H9" i="2"/>
  <c r="L9" i="2" s="1"/>
  <c r="F10" i="2"/>
  <c r="G10" i="2"/>
  <c r="H10" i="2"/>
  <c r="F11" i="2"/>
  <c r="G11" i="2"/>
  <c r="H11" i="2"/>
  <c r="F12" i="2"/>
  <c r="G12" i="2"/>
  <c r="H12" i="2"/>
  <c r="F13" i="2"/>
  <c r="J13" i="2" s="1"/>
  <c r="G13" i="2"/>
  <c r="K13" i="2" s="1"/>
  <c r="F14" i="2"/>
  <c r="J14" i="2" s="1"/>
  <c r="G14" i="2"/>
  <c r="K14" i="2" s="1"/>
  <c r="F15" i="2"/>
  <c r="J15" i="2" s="1"/>
  <c r="G15" i="2"/>
  <c r="K15" i="2" s="1"/>
  <c r="F16" i="2"/>
  <c r="J16" i="2" s="1"/>
  <c r="G16" i="2"/>
  <c r="K16" i="2" s="1"/>
  <c r="F19" i="2"/>
  <c r="G19" i="2"/>
  <c r="H19" i="2"/>
  <c r="F20" i="2"/>
  <c r="G20" i="2"/>
  <c r="K19" i="2" s="1"/>
  <c r="H20" i="2"/>
  <c r="F21" i="2"/>
  <c r="G21" i="2"/>
  <c r="H21" i="2"/>
  <c r="F22" i="2"/>
  <c r="G22" i="2"/>
  <c r="H22" i="2"/>
  <c r="F23" i="2"/>
  <c r="G23" i="2"/>
  <c r="H23" i="2"/>
  <c r="F24" i="2"/>
  <c r="G24" i="2"/>
  <c r="H24" i="2"/>
  <c r="F25" i="2"/>
  <c r="G25" i="2"/>
  <c r="H25" i="2"/>
  <c r="F26" i="2"/>
  <c r="G26" i="2"/>
  <c r="H26" i="2"/>
  <c r="F27" i="2"/>
  <c r="G27" i="2"/>
  <c r="H27" i="2"/>
  <c r="F28" i="2"/>
  <c r="G28" i="2"/>
  <c r="H28" i="2"/>
  <c r="F29" i="2"/>
  <c r="J29" i="2" s="1"/>
  <c r="G29" i="2"/>
  <c r="K29" i="2" s="1"/>
  <c r="F30" i="2"/>
  <c r="J30" i="2" s="1"/>
  <c r="G30" i="2"/>
  <c r="K30" i="2" s="1"/>
  <c r="F31" i="2"/>
  <c r="J31" i="2" s="1"/>
  <c r="G31" i="2"/>
  <c r="K31" i="2" s="1"/>
  <c r="F32" i="2"/>
  <c r="J32" i="2" s="1"/>
  <c r="G32" i="2"/>
  <c r="K32" i="2" s="1"/>
  <c r="F33" i="2"/>
  <c r="J33" i="2" s="1"/>
  <c r="G33" i="2"/>
  <c r="K33" i="2" s="1"/>
  <c r="H3" i="2"/>
  <c r="L3" i="2" s="1"/>
  <c r="G3" i="2"/>
  <c r="F3" i="2"/>
  <c r="J27" i="1"/>
  <c r="S23" i="1"/>
  <c r="S25" i="1"/>
  <c r="S27" i="1"/>
  <c r="S29" i="1"/>
  <c r="P23" i="1"/>
  <c r="Q23" i="1"/>
  <c r="P25" i="1"/>
  <c r="Q25" i="1"/>
  <c r="P27" i="1"/>
  <c r="Q27" i="1"/>
  <c r="P29" i="1"/>
  <c r="Q29" i="1"/>
  <c r="P21" i="1"/>
  <c r="Q21" i="1"/>
  <c r="S21" i="1"/>
  <c r="S5" i="1"/>
  <c r="S7" i="1"/>
  <c r="S9" i="1"/>
  <c r="S11" i="1"/>
  <c r="S3" i="1"/>
  <c r="Q5" i="1"/>
  <c r="Q7" i="1"/>
  <c r="Q9" i="1"/>
  <c r="Q11" i="1"/>
  <c r="Q3" i="1"/>
  <c r="P5" i="1"/>
  <c r="P7" i="1"/>
  <c r="P9" i="1"/>
  <c r="P11" i="1"/>
  <c r="P3" i="1"/>
  <c r="I22" i="1"/>
  <c r="I23" i="1"/>
  <c r="I24" i="1"/>
  <c r="I25" i="1"/>
  <c r="I26" i="1"/>
  <c r="I27" i="1"/>
  <c r="I28" i="1"/>
  <c r="I29" i="1"/>
  <c r="I30" i="1"/>
  <c r="I21" i="1"/>
  <c r="I4" i="1"/>
  <c r="I5" i="1"/>
  <c r="I6" i="1"/>
  <c r="I7" i="1"/>
  <c r="I8" i="1"/>
  <c r="I9" i="1"/>
  <c r="I10" i="1"/>
  <c r="I11" i="1"/>
  <c r="I12" i="1"/>
  <c r="I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K17" i="1" s="1"/>
  <c r="G18" i="1"/>
  <c r="K18" i="1" s="1"/>
  <c r="G21" i="1"/>
  <c r="G22" i="1"/>
  <c r="G23" i="1"/>
  <c r="G24" i="1"/>
  <c r="G25" i="1"/>
  <c r="G26" i="1"/>
  <c r="G27" i="1"/>
  <c r="G28" i="1"/>
  <c r="G29" i="1"/>
  <c r="G30" i="1"/>
  <c r="G31" i="1"/>
  <c r="K31" i="1" s="1"/>
  <c r="G32" i="1"/>
  <c r="K32" i="1" s="1"/>
  <c r="G33" i="1"/>
  <c r="K33" i="1" s="1"/>
  <c r="G34" i="1"/>
  <c r="K34" i="1" s="1"/>
  <c r="G35" i="1"/>
  <c r="K35" i="1" s="1"/>
  <c r="G36" i="1"/>
  <c r="K36" i="1" s="1"/>
  <c r="G37" i="1"/>
  <c r="K37" i="1" s="1"/>
  <c r="G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J17" i="1" s="1"/>
  <c r="E18" i="1"/>
  <c r="J18" i="1" s="1"/>
  <c r="E21" i="1"/>
  <c r="E22" i="1"/>
  <c r="E23" i="1"/>
  <c r="E24" i="1"/>
  <c r="E25" i="1"/>
  <c r="E26" i="1"/>
  <c r="E27" i="1"/>
  <c r="E28" i="1"/>
  <c r="E29" i="1"/>
  <c r="E30" i="1"/>
  <c r="E31" i="1"/>
  <c r="J31" i="1" s="1"/>
  <c r="E32" i="1"/>
  <c r="J32" i="1" s="1"/>
  <c r="E33" i="1"/>
  <c r="J33" i="1" s="1"/>
  <c r="E34" i="1"/>
  <c r="J34" i="1" s="1"/>
  <c r="E35" i="1"/>
  <c r="J35" i="1" s="1"/>
  <c r="E36" i="1"/>
  <c r="J36" i="1" s="1"/>
  <c r="E37" i="1"/>
  <c r="J37" i="1" s="1"/>
  <c r="E3" i="1"/>
  <c r="G97" i="5" l="1"/>
  <c r="F91" i="5"/>
  <c r="F97" i="5"/>
  <c r="F96" i="5"/>
  <c r="G96" i="5"/>
  <c r="G95" i="5"/>
  <c r="F95" i="5"/>
  <c r="G94" i="5"/>
  <c r="F94" i="5"/>
  <c r="G93" i="5"/>
  <c r="F93" i="5"/>
  <c r="G92" i="5"/>
  <c r="S11" i="5"/>
  <c r="R11" i="5"/>
  <c r="M4" i="5"/>
  <c r="T3" i="5"/>
  <c r="Q9" i="5"/>
  <c r="M3" i="5"/>
  <c r="Q11" i="5"/>
  <c r="S9" i="5"/>
  <c r="R9" i="5"/>
  <c r="L214" i="3"/>
  <c r="M158" i="3"/>
  <c r="L198" i="3"/>
  <c r="L278" i="3"/>
  <c r="L202" i="3"/>
  <c r="L196" i="3"/>
  <c r="L282" i="3"/>
  <c r="M168" i="3"/>
  <c r="M231" i="3"/>
  <c r="L247" i="3"/>
  <c r="L226" i="3"/>
  <c r="M206" i="3"/>
  <c r="M166" i="3"/>
  <c r="M302" i="3"/>
  <c r="L194" i="3"/>
  <c r="L210" i="3"/>
  <c r="L286" i="3"/>
  <c r="M202" i="3"/>
  <c r="M196" i="3"/>
  <c r="M284" i="3"/>
  <c r="L231" i="3"/>
  <c r="M239" i="3"/>
  <c r="I133" i="3"/>
  <c r="L133" i="3" s="1"/>
  <c r="I131" i="3"/>
  <c r="L131" i="3" s="1"/>
  <c r="I247" i="3"/>
  <c r="M282" i="3"/>
  <c r="M194" i="3"/>
  <c r="M249" i="3"/>
  <c r="M237" i="3"/>
  <c r="J129" i="3"/>
  <c r="N129" i="3" s="1"/>
  <c r="J160" i="3"/>
  <c r="N160" i="3" s="1"/>
  <c r="I241" i="3"/>
  <c r="M241" i="3" s="1"/>
  <c r="M226" i="3"/>
  <c r="M278" i="3"/>
  <c r="I94" i="3"/>
  <c r="L94" i="3" s="1"/>
  <c r="I115" i="3"/>
  <c r="M115" i="3" s="1"/>
  <c r="J302" i="3"/>
  <c r="N302" i="3" s="1"/>
  <c r="O302" i="3" s="1"/>
  <c r="M133" i="3"/>
  <c r="M214" i="3"/>
  <c r="M247" i="3"/>
  <c r="M235" i="3"/>
  <c r="N60" i="3"/>
  <c r="I149" i="3"/>
  <c r="L149" i="3" s="1"/>
  <c r="J125" i="3"/>
  <c r="N125" i="3" s="1"/>
  <c r="I123" i="3"/>
  <c r="M123" i="3" s="1"/>
  <c r="J154" i="3"/>
  <c r="N154" i="3" s="1"/>
  <c r="J282" i="3"/>
  <c r="N282" i="3" s="1"/>
  <c r="M131" i="3"/>
  <c r="M212" i="3"/>
  <c r="M276" i="3"/>
  <c r="N68" i="3"/>
  <c r="M210" i="3"/>
  <c r="M245" i="3"/>
  <c r="M233" i="3"/>
  <c r="N66" i="3"/>
  <c r="I158" i="3"/>
  <c r="J214" i="3"/>
  <c r="N214" i="3" s="1"/>
  <c r="J210" i="3"/>
  <c r="N210" i="3" s="1"/>
  <c r="J206" i="3"/>
  <c r="N206" i="3" s="1"/>
  <c r="J202" i="3"/>
  <c r="N202" i="3" s="1"/>
  <c r="I239" i="3"/>
  <c r="L239" i="3" s="1"/>
  <c r="J286" i="3"/>
  <c r="N286" i="3" s="1"/>
  <c r="M127" i="3"/>
  <c r="M208" i="3"/>
  <c r="L302" i="3"/>
  <c r="M198" i="3"/>
  <c r="M5" i="5"/>
  <c r="N6" i="5"/>
  <c r="U5" i="5"/>
  <c r="U3" i="5"/>
  <c r="V6" i="5"/>
  <c r="S5" i="5"/>
  <c r="U6" i="5"/>
  <c r="R5" i="5"/>
  <c r="S3" i="5"/>
  <c r="T6" i="5"/>
  <c r="Q5" i="5"/>
  <c r="R3" i="5"/>
  <c r="U8" i="5"/>
  <c r="S6" i="5"/>
  <c r="P5" i="5"/>
  <c r="Q3" i="5"/>
  <c r="T8" i="5"/>
  <c r="R6" i="5"/>
  <c r="O5" i="5"/>
  <c r="P3" i="5"/>
  <c r="V9" i="5"/>
  <c r="S8" i="5"/>
  <c r="Q6" i="5"/>
  <c r="O3" i="5"/>
  <c r="U11" i="5"/>
  <c r="U9" i="5"/>
  <c r="R8" i="5"/>
  <c r="P6" i="5"/>
  <c r="M6" i="5"/>
  <c r="P7" i="5"/>
  <c r="S12" i="5"/>
  <c r="Q12" i="5"/>
  <c r="M7" i="5"/>
  <c r="Q7" i="5"/>
  <c r="O7" i="5"/>
  <c r="N7" i="5"/>
  <c r="U7" i="5"/>
  <c r="T7" i="5"/>
  <c r="S7" i="5"/>
  <c r="U12" i="5"/>
  <c r="T12" i="5"/>
  <c r="U10" i="5"/>
  <c r="T10" i="5"/>
  <c r="S10" i="5"/>
  <c r="R10" i="5"/>
  <c r="T13" i="5"/>
  <c r="S13" i="5"/>
  <c r="U4" i="5"/>
  <c r="T4" i="5"/>
  <c r="S4" i="5"/>
  <c r="Q4" i="5"/>
  <c r="P4" i="5"/>
  <c r="O4" i="5"/>
  <c r="J284" i="3"/>
  <c r="N284" i="3" s="1"/>
  <c r="J276" i="3"/>
  <c r="N276" i="3" s="1"/>
  <c r="O276" i="3" s="1"/>
  <c r="I270" i="3"/>
  <c r="L270" i="3" s="1"/>
  <c r="J249" i="3"/>
  <c r="N249" i="3" s="1"/>
  <c r="J245" i="3"/>
  <c r="N245" i="3" s="1"/>
  <c r="J241" i="3"/>
  <c r="N241" i="3" s="1"/>
  <c r="J237" i="3"/>
  <c r="N237" i="3" s="1"/>
  <c r="J233" i="3"/>
  <c r="N233" i="3" s="1"/>
  <c r="I231" i="3"/>
  <c r="I194" i="3"/>
  <c r="I127" i="3"/>
  <c r="L127" i="3" s="1"/>
  <c r="I174" i="3"/>
  <c r="M174" i="3" s="1"/>
  <c r="I162" i="3"/>
  <c r="M162" i="3" s="1"/>
  <c r="I156" i="3"/>
  <c r="L156" i="3" s="1"/>
  <c r="I121" i="3"/>
  <c r="M121" i="3" s="1"/>
  <c r="J119" i="3"/>
  <c r="N119" i="3" s="1"/>
  <c r="I129" i="3"/>
  <c r="L129" i="3" s="1"/>
  <c r="I125" i="3"/>
  <c r="L125" i="3" s="1"/>
  <c r="I170" i="3"/>
  <c r="L170" i="3" s="1"/>
  <c r="J121" i="3"/>
  <c r="N121" i="3" s="1"/>
  <c r="J131" i="3"/>
  <c r="N131" i="3" s="1"/>
  <c r="L115" i="3"/>
  <c r="I80" i="3"/>
  <c r="M80" i="3" s="1"/>
  <c r="J84" i="3"/>
  <c r="N84" i="3" s="1"/>
  <c r="I119" i="3"/>
  <c r="L119" i="3" s="1"/>
  <c r="J149" i="3"/>
  <c r="N149" i="3" s="1"/>
  <c r="J172" i="3"/>
  <c r="N172" i="3" s="1"/>
  <c r="L162" i="3"/>
  <c r="J156" i="3"/>
  <c r="N156" i="3" s="1"/>
  <c r="L88" i="3"/>
  <c r="J115" i="3"/>
  <c r="N115" i="3" s="1"/>
  <c r="J96" i="3"/>
  <c r="N96" i="3" s="1"/>
  <c r="J133" i="3"/>
  <c r="N133" i="3" s="1"/>
  <c r="I166" i="3"/>
  <c r="L82" i="3"/>
  <c r="L166" i="3"/>
  <c r="J86" i="3"/>
  <c r="N86" i="3" s="1"/>
  <c r="J123" i="3"/>
  <c r="N123" i="3" s="1"/>
  <c r="I164" i="3"/>
  <c r="M164" i="3" s="1"/>
  <c r="I189" i="3"/>
  <c r="L189" i="3" s="1"/>
  <c r="J189" i="3"/>
  <c r="N189" i="3" s="1"/>
  <c r="L174" i="3"/>
  <c r="L158" i="3"/>
  <c r="L172" i="3"/>
  <c r="I168" i="3"/>
  <c r="I160" i="3"/>
  <c r="L160" i="3" s="1"/>
  <c r="J170" i="3"/>
  <c r="N170" i="3" s="1"/>
  <c r="J162" i="3"/>
  <c r="N162" i="3" s="1"/>
  <c r="J174" i="3"/>
  <c r="N174" i="3" s="1"/>
  <c r="J166" i="3"/>
  <c r="N166" i="3" s="1"/>
  <c r="J158" i="3"/>
  <c r="N158" i="3" s="1"/>
  <c r="I154" i="3"/>
  <c r="M154" i="3" s="1"/>
  <c r="L86" i="3"/>
  <c r="M88" i="3"/>
  <c r="M86" i="3"/>
  <c r="I92" i="3"/>
  <c r="L92" i="3" s="1"/>
  <c r="J90" i="3"/>
  <c r="N90" i="3" s="1"/>
  <c r="I86" i="3"/>
  <c r="J78" i="3"/>
  <c r="N78" i="3" s="1"/>
  <c r="I84" i="3"/>
  <c r="L84" i="3" s="1"/>
  <c r="M94" i="3"/>
  <c r="M82" i="3"/>
  <c r="I96" i="3"/>
  <c r="L96" i="3" s="1"/>
  <c r="I90" i="3"/>
  <c r="L90" i="3" s="1"/>
  <c r="J88" i="3"/>
  <c r="N88" i="3" s="1"/>
  <c r="I78" i="3"/>
  <c r="M78" i="3" s="1"/>
  <c r="J94" i="3"/>
  <c r="N94" i="3" s="1"/>
  <c r="J82" i="3"/>
  <c r="N82" i="3" s="1"/>
  <c r="J92" i="3"/>
  <c r="N92" i="3" s="1"/>
  <c r="J80" i="3"/>
  <c r="N80" i="3" s="1"/>
  <c r="L21" i="2"/>
  <c r="K25" i="2"/>
  <c r="K21" i="2"/>
  <c r="L5" i="2"/>
  <c r="J3" i="2"/>
  <c r="J19" i="2"/>
  <c r="L7" i="2"/>
  <c r="K9" i="2"/>
  <c r="L27" i="2"/>
  <c r="L23" i="2"/>
  <c r="N23" i="2" s="1"/>
  <c r="L19" i="2"/>
  <c r="N19" i="2" s="1"/>
  <c r="K27" i="2"/>
  <c r="M27" i="2" s="1"/>
  <c r="K23" i="2"/>
  <c r="L11" i="2"/>
  <c r="L25" i="2"/>
  <c r="J11" i="2"/>
  <c r="J7" i="2"/>
  <c r="N21" i="2"/>
  <c r="M21" i="2"/>
  <c r="M9" i="2"/>
  <c r="N9" i="2"/>
  <c r="M5" i="2"/>
  <c r="N5" i="2"/>
  <c r="M25" i="2"/>
  <c r="N25" i="2"/>
  <c r="J27" i="2"/>
  <c r="J23" i="2"/>
  <c r="K3" i="2"/>
  <c r="J21" i="2"/>
  <c r="K11" i="2"/>
  <c r="J25" i="2"/>
  <c r="K7" i="2"/>
  <c r="J9" i="2"/>
  <c r="J5" i="2"/>
  <c r="K23" i="1"/>
  <c r="L7" i="1"/>
  <c r="L11" i="1"/>
  <c r="L27" i="1"/>
  <c r="L5" i="1"/>
  <c r="L21" i="1"/>
  <c r="J15" i="1"/>
  <c r="L3" i="1"/>
  <c r="L29" i="1"/>
  <c r="K29" i="1"/>
  <c r="J3" i="1"/>
  <c r="K25" i="1"/>
  <c r="K11" i="1"/>
  <c r="L9" i="1"/>
  <c r="L25" i="1"/>
  <c r="L23" i="1"/>
  <c r="M23" i="1" s="1"/>
  <c r="J29" i="1"/>
  <c r="K15" i="1"/>
  <c r="K9" i="1"/>
  <c r="K21" i="1"/>
  <c r="J5" i="1"/>
  <c r="J21" i="1"/>
  <c r="J7" i="1"/>
  <c r="K27" i="1"/>
  <c r="J13" i="1"/>
  <c r="K3" i="1"/>
  <c r="J9" i="1"/>
  <c r="K13" i="1"/>
  <c r="K7" i="1"/>
  <c r="J25" i="1"/>
  <c r="K5" i="1"/>
  <c r="J11" i="1"/>
  <c r="J23" i="1"/>
  <c r="M270" i="3" l="1"/>
  <c r="L121" i="3"/>
  <c r="M129" i="3"/>
  <c r="M160" i="3"/>
  <c r="M119" i="3"/>
  <c r="L241" i="3"/>
  <c r="M149" i="3"/>
  <c r="M156" i="3"/>
  <c r="L123" i="3"/>
  <c r="M170" i="3"/>
  <c r="M96" i="3"/>
  <c r="M125" i="3"/>
  <c r="L154" i="3"/>
  <c r="L168" i="3"/>
  <c r="L80" i="3"/>
  <c r="L164" i="3"/>
  <c r="M84" i="3"/>
  <c r="L78" i="3"/>
  <c r="M90" i="3"/>
  <c r="M92" i="3"/>
  <c r="T17" i="2"/>
  <c r="T18" i="2"/>
  <c r="N27" i="2"/>
  <c r="M19" i="2"/>
  <c r="M23" i="2"/>
  <c r="M11" i="2"/>
  <c r="N11" i="2"/>
  <c r="M7" i="2"/>
  <c r="N7" i="2"/>
  <c r="N3" i="2"/>
  <c r="T2" i="2" s="1"/>
  <c r="M3" i="2"/>
  <c r="S23" i="2"/>
  <c r="S25" i="2"/>
  <c r="S27" i="2"/>
  <c r="S21" i="2"/>
  <c r="N29" i="1"/>
  <c r="M29" i="1"/>
  <c r="M9" i="1"/>
  <c r="N9" i="1"/>
  <c r="M25" i="1"/>
  <c r="N25" i="1"/>
  <c r="M3" i="1"/>
  <c r="N3" i="1"/>
  <c r="M21" i="1"/>
  <c r="N21" i="1"/>
  <c r="N23" i="1"/>
  <c r="N11" i="1"/>
  <c r="M11" i="1"/>
  <c r="N27" i="1"/>
  <c r="M27" i="1"/>
  <c r="M5" i="1"/>
  <c r="N5" i="1"/>
  <c r="M7" i="1"/>
  <c r="N7" i="1"/>
  <c r="S7" i="2" l="1"/>
  <c r="S9" i="2"/>
  <c r="S11" i="2"/>
  <c r="S5" i="2"/>
  <c r="N23" i="3"/>
  <c r="N25" i="3"/>
  <c r="N31" i="3"/>
  <c r="N29" i="3"/>
  <c r="N27" i="3"/>
</calcChain>
</file>

<file path=xl/sharedStrings.xml><?xml version="1.0" encoding="utf-8"?>
<sst xmlns="http://schemas.openxmlformats.org/spreadsheetml/2006/main" count="1306" uniqueCount="556">
  <si>
    <t>00BASE01</t>
  </si>
  <si>
    <t>00BASE02</t>
  </si>
  <si>
    <t>0HAUTM01</t>
  </si>
  <si>
    <t>0HAUTM02</t>
  </si>
  <si>
    <t>00HAUS_G</t>
  </si>
  <si>
    <t>0HAUS_D1</t>
  </si>
  <si>
    <t>000BAS_G</t>
  </si>
  <si>
    <t>00BAS_D1</t>
  </si>
  <si>
    <t>00BAS_G2</t>
  </si>
  <si>
    <t>0BAS_CEN</t>
  </si>
  <si>
    <t>00HAUT_G</t>
  </si>
  <si>
    <t>0HAUT_D1</t>
  </si>
  <si>
    <t>HAUT_CEN</t>
  </si>
  <si>
    <t>Station 01</t>
  </si>
  <si>
    <t>Hz</t>
  </si>
  <si>
    <t>V</t>
  </si>
  <si>
    <t>ID</t>
  </si>
  <si>
    <t>BASE</t>
  </si>
  <si>
    <t>HAUT</t>
  </si>
  <si>
    <t>H gauche</t>
  </si>
  <si>
    <t>H droit</t>
  </si>
  <si>
    <t>Station 02</t>
  </si>
  <si>
    <t>B gauche</t>
  </si>
  <si>
    <t>B droit</t>
  </si>
  <si>
    <t>B centre</t>
  </si>
  <si>
    <t>H centre</t>
  </si>
  <si>
    <t>Di</t>
  </si>
  <si>
    <t>HZ</t>
  </si>
  <si>
    <t>X</t>
  </si>
  <si>
    <t>Y</t>
  </si>
  <si>
    <t>Z</t>
  </si>
  <si>
    <t>Dh</t>
  </si>
  <si>
    <t>Dz</t>
  </si>
  <si>
    <t>ST1</t>
  </si>
  <si>
    <t>ST2</t>
  </si>
  <si>
    <t>id</t>
  </si>
  <si>
    <t>E</t>
  </si>
  <si>
    <t>N</t>
  </si>
  <si>
    <t>z loc</t>
  </si>
  <si>
    <t>BG</t>
  </si>
  <si>
    <t>BD</t>
  </si>
  <si>
    <t>HG</t>
  </si>
  <si>
    <t>HD</t>
  </si>
  <si>
    <t>HCEN</t>
  </si>
  <si>
    <t>Station 03</t>
  </si>
  <si>
    <t>Station 04</t>
  </si>
  <si>
    <t>ST3</t>
  </si>
  <si>
    <t>ST4</t>
  </si>
  <si>
    <t>Bcen</t>
  </si>
  <si>
    <t>Hcen</t>
  </si>
  <si>
    <t>Pluv01</t>
  </si>
  <si>
    <t>Pluv02</t>
  </si>
  <si>
    <t>Pluv03</t>
  </si>
  <si>
    <t xml:space="preserve">V0 = </t>
  </si>
  <si>
    <t>Station 05</t>
  </si>
  <si>
    <t>ST01</t>
  </si>
  <si>
    <t>ST02</t>
  </si>
  <si>
    <t>ST03</t>
  </si>
  <si>
    <t>ST04</t>
  </si>
  <si>
    <t>ST05</t>
  </si>
  <si>
    <t>ST06</t>
  </si>
  <si>
    <t>ST07</t>
  </si>
  <si>
    <t>ST08</t>
  </si>
  <si>
    <t>ST09</t>
  </si>
  <si>
    <t>ST10</t>
  </si>
  <si>
    <t>s</t>
  </si>
  <si>
    <t>Ref</t>
  </si>
  <si>
    <t>Station 06</t>
  </si>
  <si>
    <t>Station 07</t>
  </si>
  <si>
    <t>Pluv04</t>
  </si>
  <si>
    <t>Station 08</t>
  </si>
  <si>
    <t>Station 09</t>
  </si>
  <si>
    <t>Station 10</t>
  </si>
  <si>
    <t>Altitudes</t>
  </si>
  <si>
    <t>Station01</t>
  </si>
  <si>
    <t>Station02</t>
  </si>
  <si>
    <t>Station03</t>
  </si>
  <si>
    <t>Station04</t>
  </si>
  <si>
    <t>Station05</t>
  </si>
  <si>
    <t>Station06</t>
  </si>
  <si>
    <t>Station07</t>
  </si>
  <si>
    <t>Station08</t>
  </si>
  <si>
    <t>Station09</t>
  </si>
  <si>
    <t>Station10</t>
  </si>
  <si>
    <t>MOYENNES</t>
  </si>
  <si>
    <t>E St 01</t>
  </si>
  <si>
    <t>E St 02</t>
  </si>
  <si>
    <t>E St 03</t>
  </si>
  <si>
    <t>E St 04</t>
  </si>
  <si>
    <t>E St 05</t>
  </si>
  <si>
    <t>E St 06</t>
  </si>
  <si>
    <t>E St 07</t>
  </si>
  <si>
    <t>E St 08</t>
  </si>
  <si>
    <t>E St 09</t>
  </si>
  <si>
    <t>E St 10</t>
  </si>
  <si>
    <t>Moy</t>
  </si>
  <si>
    <t>Ecarts</t>
  </si>
  <si>
    <t>EMQ</t>
  </si>
  <si>
    <t>Bas</t>
  </si>
  <si>
    <t>Haut</t>
  </si>
  <si>
    <t>St_01</t>
  </si>
  <si>
    <t>St_02</t>
  </si>
  <si>
    <t>St_03</t>
  </si>
  <si>
    <t>St_04</t>
  </si>
  <si>
    <t>St_05</t>
  </si>
  <si>
    <t>St_06</t>
  </si>
  <si>
    <t>St_07</t>
  </si>
  <si>
    <t>St_08</t>
  </si>
  <si>
    <t>St_09</t>
  </si>
  <si>
    <t>St_10</t>
  </si>
  <si>
    <t>284.7980</t>
  </si>
  <si>
    <t>97.4705</t>
  </si>
  <si>
    <t>11.6550</t>
  </si>
  <si>
    <t>293.2290</t>
  </si>
  <si>
    <t>100.3220</t>
  </si>
  <si>
    <t>13.4040</t>
  </si>
  <si>
    <t>252.1295</t>
  </si>
  <si>
    <t>99.8730</t>
  </si>
  <si>
    <t>8.7145</t>
  </si>
  <si>
    <t>135.2880</t>
  </si>
  <si>
    <t>96.8935</t>
  </si>
  <si>
    <t>34.3280</t>
  </si>
  <si>
    <t>327.2295</t>
  </si>
  <si>
    <t>100.3465</t>
  </si>
  <si>
    <t>54.8050</t>
  </si>
  <si>
    <t>281.6025</t>
  </si>
  <si>
    <t>81.4505</t>
  </si>
  <si>
    <t>281.5075</t>
  </si>
  <si>
    <t>77.3125</t>
  </si>
  <si>
    <t>249.9825</t>
  </si>
  <si>
    <t>94.7055</t>
  </si>
  <si>
    <t>8.4625</t>
  </si>
  <si>
    <t>267.1290</t>
  </si>
  <si>
    <t>98.7800</t>
  </si>
  <si>
    <t>9.0195</t>
  </si>
  <si>
    <t>208.7585</t>
  </si>
  <si>
    <t>98.3155</t>
  </si>
  <si>
    <t>9.7065</t>
  </si>
  <si>
    <t>141.3195</t>
  </si>
  <si>
    <t>97.0590</t>
  </si>
  <si>
    <t>41.3475</t>
  </si>
  <si>
    <t>331.9225</t>
  </si>
  <si>
    <t>100.0700</t>
  </si>
  <si>
    <t>47.8600</t>
  </si>
  <si>
    <t>265.3238</t>
  </si>
  <si>
    <t>76.4843</t>
  </si>
  <si>
    <t>265.1803</t>
  </si>
  <si>
    <t>71.6822</t>
  </si>
  <si>
    <t>305.5680</t>
  </si>
  <si>
    <t>98.4550</t>
  </si>
  <si>
    <t>17.0935</t>
  </si>
  <si>
    <t>309.3065</t>
  </si>
  <si>
    <t>100.3810</t>
  </si>
  <si>
    <t>19.2535</t>
  </si>
  <si>
    <t>291.2835</t>
  </si>
  <si>
    <t>100.1665</t>
  </si>
  <si>
    <t>12.1570</t>
  </si>
  <si>
    <t>132.9330</t>
  </si>
  <si>
    <t>96.2040</t>
  </si>
  <si>
    <t>27.1860</t>
  </si>
  <si>
    <t>328.3215</t>
  </si>
  <si>
    <t>100.3485</t>
  </si>
  <si>
    <t>61.8340</t>
  </si>
  <si>
    <t>296.6075</t>
  </si>
  <si>
    <t>85.2210</t>
  </si>
  <si>
    <t>296.5520</t>
  </si>
  <si>
    <t>81.8030</t>
  </si>
  <si>
    <t>291.1005</t>
  </si>
  <si>
    <t>96.5975</t>
  </si>
  <si>
    <t>10.6325</t>
  </si>
  <si>
    <t>299.2885</t>
  </si>
  <si>
    <t>99.8095</t>
  </si>
  <si>
    <t>12.5210</t>
  </si>
  <si>
    <t>255.4190</t>
  </si>
  <si>
    <t>98.9360</t>
  </si>
  <si>
    <t>7.2955</t>
  </si>
  <si>
    <t>132.8620</t>
  </si>
  <si>
    <t>96.7085</t>
  </si>
  <si>
    <t>34.4060</t>
  </si>
  <si>
    <t>329.2160</t>
  </si>
  <si>
    <t>100.2225</t>
  </si>
  <si>
    <t>54.5955</t>
  </si>
  <si>
    <t>285.2205</t>
  </si>
  <si>
    <t>80.0570</t>
  </si>
  <si>
    <t>285.1197</t>
  </si>
  <si>
    <t>75.7280</t>
  </si>
  <si>
    <t>15.9625</t>
  </si>
  <si>
    <t>96.4720</t>
  </si>
  <si>
    <t>10.2590</t>
  </si>
  <si>
    <t>25.9320</t>
  </si>
  <si>
    <t>99.7980</t>
  </si>
  <si>
    <t>11.9260</t>
  </si>
  <si>
    <t>377.1165</t>
  </si>
  <si>
    <t>99.0130</t>
  </si>
  <si>
    <t>7.8620</t>
  </si>
  <si>
    <t>269.0430</t>
  </si>
  <si>
    <t>96.8375</t>
  </si>
  <si>
    <t>35.7510</t>
  </si>
  <si>
    <t>62.5450</t>
  </si>
  <si>
    <t>100.2250</t>
  </si>
  <si>
    <t>53.3260</t>
  </si>
  <si>
    <t>356.4100</t>
  </si>
  <si>
    <t>93.4520</t>
  </si>
  <si>
    <t>7.7535</t>
  </si>
  <si>
    <t>286.8570</t>
  </si>
  <si>
    <t>97.1395</t>
  </si>
  <si>
    <t>31.8915</t>
  </si>
  <si>
    <t>53.8295</t>
  </si>
  <si>
    <t>99.4110</t>
  </si>
  <si>
    <t>27.2150</t>
  </si>
  <si>
    <t>392.7405</t>
  </si>
  <si>
    <t>99.5795</t>
  </si>
  <si>
    <t>8.3125</t>
  </si>
  <si>
    <t>8.0155</t>
  </si>
  <si>
    <t>96.5125</t>
  </si>
  <si>
    <t>9.3230</t>
  </si>
  <si>
    <t>14.0540</t>
  </si>
  <si>
    <t>79.7613</t>
  </si>
  <si>
    <t>13.9450</t>
  </si>
  <si>
    <t>75.3888</t>
  </si>
  <si>
    <t>14.3780</t>
  </si>
  <si>
    <t>76.5075</t>
  </si>
  <si>
    <t>15.1000</t>
  </si>
  <si>
    <t>75.6755</t>
  </si>
  <si>
    <t>16.5990</t>
  </si>
  <si>
    <t>75.8955</t>
  </si>
  <si>
    <t>362.0025</t>
  </si>
  <si>
    <t>99.3675</t>
  </si>
  <si>
    <t>23.9380</t>
  </si>
  <si>
    <t>364.0310</t>
  </si>
  <si>
    <t>100.7105</t>
  </si>
  <si>
    <t>355.1605</t>
  </si>
  <si>
    <t>100.7175</t>
  </si>
  <si>
    <t>18.4935</t>
  </si>
  <si>
    <t>180.4220</t>
  </si>
  <si>
    <t>95.3685</t>
  </si>
  <si>
    <t>19.8315</t>
  </si>
  <si>
    <t>376.8675</t>
  </si>
  <si>
    <t>100.4745</t>
  </si>
  <si>
    <t>69.1690</t>
  </si>
  <si>
    <t>352.0220</t>
  </si>
  <si>
    <t>98.1580</t>
  </si>
  <si>
    <t>16.1245</t>
  </si>
  <si>
    <t>214.7870</t>
  </si>
  <si>
    <t>95.8835</t>
  </si>
  <si>
    <t>16.9815</t>
  </si>
  <si>
    <t>372.4690</t>
  </si>
  <si>
    <t>100.1100</t>
  </si>
  <si>
    <t>42.8080</t>
  </si>
  <si>
    <t>357.8875</t>
  </si>
  <si>
    <t>100.8590</t>
  </si>
  <si>
    <t>20.3490</t>
  </si>
  <si>
    <t>360.6045</t>
  </si>
  <si>
    <t>99.4875</t>
  </si>
  <si>
    <t>22.4885</t>
  </si>
  <si>
    <t>353.1258</t>
  </si>
  <si>
    <t>88.5885</t>
  </si>
  <si>
    <t>353.0930</t>
  </si>
  <si>
    <t>85.8150</t>
  </si>
  <si>
    <t>353.2435</t>
  </si>
  <si>
    <t>86.5175</t>
  </si>
  <si>
    <t>354.1970</t>
  </si>
  <si>
    <t>86.2875</t>
  </si>
  <si>
    <t>354.8745</t>
  </si>
  <si>
    <t>86.4475</t>
  </si>
  <si>
    <t>296.3695</t>
  </si>
  <si>
    <t>93.1790</t>
  </si>
  <si>
    <t>7.4480</t>
  </si>
  <si>
    <t>317.3690</t>
  </si>
  <si>
    <t>97.6695</t>
  </si>
  <si>
    <t>7.2750</t>
  </si>
  <si>
    <t>258.8845</t>
  </si>
  <si>
    <t>97.8525</t>
  </si>
  <si>
    <t>10.3855</t>
  </si>
  <si>
    <t>207.0010</t>
  </si>
  <si>
    <t>97.0940</t>
  </si>
  <si>
    <t>43.9175</t>
  </si>
  <si>
    <t>0.1610</t>
  </si>
  <si>
    <t>99.9465</t>
  </si>
  <si>
    <t>45.1785</t>
  </si>
  <si>
    <t>248.4190</t>
  </si>
  <si>
    <t>94.6285</t>
  </si>
  <si>
    <t>12.1500</t>
  </si>
  <si>
    <t>221.1695</t>
  </si>
  <si>
    <t>97.3380</t>
  </si>
  <si>
    <t>39.7410</t>
  </si>
  <si>
    <t>386.7545</t>
  </si>
  <si>
    <t>98.4195</t>
  </si>
  <si>
    <t>19.2895</t>
  </si>
  <si>
    <t>268.9730</t>
  </si>
  <si>
    <t>98.0100</t>
  </si>
  <si>
    <t>9.0570</t>
  </si>
  <si>
    <t>284.0790</t>
  </si>
  <si>
    <t>94.0270</t>
  </si>
  <si>
    <t>7.8835</t>
  </si>
  <si>
    <t>323.3450</t>
  </si>
  <si>
    <t>73.3208</t>
  </si>
  <si>
    <t>323.1593</t>
  </si>
  <si>
    <t>68.1528</t>
  </si>
  <si>
    <t>323.2645</t>
  </si>
  <si>
    <t>68.0195</t>
  </si>
  <si>
    <t>325.3280</t>
  </si>
  <si>
    <t>67.9465</t>
  </si>
  <si>
    <t>325.8475</t>
  </si>
  <si>
    <t>69.3220</t>
  </si>
  <si>
    <t>396.5155</t>
  </si>
  <si>
    <t>95.5350</t>
  </si>
  <si>
    <t>15.6380</t>
  </si>
  <si>
    <t>1.1135</t>
  </si>
  <si>
    <t>97.3195</t>
  </si>
  <si>
    <t>13.4360</t>
  </si>
  <si>
    <t>389.1945</t>
  </si>
  <si>
    <t>98.0425</t>
  </si>
  <si>
    <t>366.5010</t>
  </si>
  <si>
    <t>97.4130</t>
  </si>
  <si>
    <t>56.6210</t>
  </si>
  <si>
    <t>157.8880</t>
  </si>
  <si>
    <t>99.3385</t>
  </si>
  <si>
    <t>32.5390</t>
  </si>
  <si>
    <t>386.2770</t>
  </si>
  <si>
    <t>96.4060</t>
  </si>
  <si>
    <t>23.4615</t>
  </si>
  <si>
    <t>377.2265</t>
  </si>
  <si>
    <t>97.6115</t>
  </si>
  <si>
    <t>52.1560</t>
  </si>
  <si>
    <t>116.1365</t>
  </si>
  <si>
    <t>93.8375</t>
  </si>
  <si>
    <t>8.0690</t>
  </si>
  <si>
    <t>391.2905</t>
  </si>
  <si>
    <t>98.0695</t>
  </si>
  <si>
    <t>19.2050</t>
  </si>
  <si>
    <t>394.0760</t>
  </si>
  <si>
    <t>96.1185</t>
  </si>
  <si>
    <t>17.0270</t>
  </si>
  <si>
    <t>27.1248</t>
  </si>
  <si>
    <t>71.1215</t>
  </si>
  <si>
    <t>25.0950</t>
  </si>
  <si>
    <t>71.5035</t>
  </si>
  <si>
    <t>25.9145</t>
  </si>
  <si>
    <t>70.9540</t>
  </si>
  <si>
    <t>28.4870</t>
  </si>
  <si>
    <t>71.4920</t>
  </si>
  <si>
    <t>301.5290</t>
  </si>
  <si>
    <t>93.2885</t>
  </si>
  <si>
    <t>7.2485</t>
  </si>
  <si>
    <t>321.1005</t>
  </si>
  <si>
    <t>98.1260</t>
  </si>
  <si>
    <t>7.9050</t>
  </si>
  <si>
    <t>254.2675</t>
  </si>
  <si>
    <t>97.6720</t>
  </si>
  <si>
    <t>8.6335</t>
  </si>
  <si>
    <t>189.2505</t>
  </si>
  <si>
    <t>96.9670</t>
  </si>
  <si>
    <t>41.3445</t>
  </si>
  <si>
    <t>383.4160</t>
  </si>
  <si>
    <t>99.9910</t>
  </si>
  <si>
    <t>47.7180</t>
  </si>
  <si>
    <t>239.8290</t>
  </si>
  <si>
    <t>93.7305</t>
  </si>
  <si>
    <t>10.0690</t>
  </si>
  <si>
    <t>204.3645</t>
  </si>
  <si>
    <t>97.2190</t>
  </si>
  <si>
    <t>37.1825</t>
  </si>
  <si>
    <t>372.3255</t>
  </si>
  <si>
    <t>98.6875</t>
  </si>
  <si>
    <t>21.6885</t>
  </si>
  <si>
    <t>268.3570</t>
  </si>
  <si>
    <t>97.9420</t>
  </si>
  <si>
    <t>7.6925</t>
  </si>
  <si>
    <t>287.8835</t>
  </si>
  <si>
    <t>93.7290</t>
  </si>
  <si>
    <t>7.1625</t>
  </si>
  <si>
    <t>317.3270</t>
  </si>
  <si>
    <t>74.5765</t>
  </si>
  <si>
    <t>317.1620</t>
  </si>
  <si>
    <t>69.5290</t>
  </si>
  <si>
    <t>317.7940</t>
  </si>
  <si>
    <t>70.7990</t>
  </si>
  <si>
    <t>317.8100</t>
  </si>
  <si>
    <t>69.4960</t>
  </si>
  <si>
    <t>319.7905</t>
  </si>
  <si>
    <t>69.5840</t>
  </si>
  <si>
    <t>319.7065</t>
  </si>
  <si>
    <t>70.8620</t>
  </si>
  <si>
    <t>260.9465</t>
  </si>
  <si>
    <t>100.2875</t>
  </si>
  <si>
    <t>261.9125</t>
  </si>
  <si>
    <t>101.1300</t>
  </si>
  <si>
    <t>71.9990</t>
  </si>
  <si>
    <t>90.1515</t>
  </si>
  <si>
    <t>6.6780</t>
  </si>
  <si>
    <t>269.7770</t>
  </si>
  <si>
    <t>100.6925</t>
  </si>
  <si>
    <t>82.3330</t>
  </si>
  <si>
    <t>257.2205</t>
  </si>
  <si>
    <t>99.8615</t>
  </si>
  <si>
    <t>162.7915</t>
  </si>
  <si>
    <t>95.0335</t>
  </si>
  <si>
    <t>8.7640</t>
  </si>
  <si>
    <t>266.7030</t>
  </si>
  <si>
    <t>100.5320</t>
  </si>
  <si>
    <t>55.9040</t>
  </si>
  <si>
    <t>260.3245</t>
  </si>
  <si>
    <t>100.3980</t>
  </si>
  <si>
    <t>35.2525</t>
  </si>
  <si>
    <t>253.6825</t>
  </si>
  <si>
    <t>92.4228</t>
  </si>
  <si>
    <t>253.6675</t>
  </si>
  <si>
    <t>90.4070</t>
  </si>
  <si>
    <t>253.7490</t>
  </si>
  <si>
    <t>90.9015</t>
  </si>
  <si>
    <t>254.5225</t>
  </si>
  <si>
    <t>90.8045</t>
  </si>
  <si>
    <t>254.9475</t>
  </si>
  <si>
    <t>90.8980</t>
  </si>
  <si>
    <t>LIGNE</t>
  </si>
  <si>
    <t>000001</t>
  </si>
  <si>
    <t>000002</t>
  </si>
  <si>
    <t>000003</t>
  </si>
  <si>
    <t>000004</t>
  </si>
  <si>
    <t>000005</t>
  </si>
  <si>
    <t>000006</t>
  </si>
  <si>
    <t>000007</t>
  </si>
  <si>
    <t>000008</t>
  </si>
  <si>
    <t>000009</t>
  </si>
  <si>
    <t>000010</t>
  </si>
  <si>
    <t>000011</t>
  </si>
  <si>
    <t>000012</t>
  </si>
  <si>
    <t>000013</t>
  </si>
  <si>
    <t>000014</t>
  </si>
  <si>
    <t>000015</t>
  </si>
  <si>
    <t>000016</t>
  </si>
  <si>
    <t>000017</t>
  </si>
  <si>
    <t>000018</t>
  </si>
  <si>
    <t>000019</t>
  </si>
  <si>
    <t>000020</t>
  </si>
  <si>
    <t>000021</t>
  </si>
  <si>
    <t>000022</t>
  </si>
  <si>
    <t>000023</t>
  </si>
  <si>
    <t>000024</t>
  </si>
  <si>
    <t>000025</t>
  </si>
  <si>
    <t>000026</t>
  </si>
  <si>
    <t>000027</t>
  </si>
  <si>
    <t>000028</t>
  </si>
  <si>
    <t>000029</t>
  </si>
  <si>
    <t>000030</t>
  </si>
  <si>
    <t>000031</t>
  </si>
  <si>
    <t>000032</t>
  </si>
  <si>
    <t>000033</t>
  </si>
  <si>
    <t>000034</t>
  </si>
  <si>
    <t>000035</t>
  </si>
  <si>
    <t>000036</t>
  </si>
  <si>
    <t>000037</t>
  </si>
  <si>
    <t>000038</t>
  </si>
  <si>
    <t>000039</t>
  </si>
  <si>
    <t>000040</t>
  </si>
  <si>
    <t>000041</t>
  </si>
  <si>
    <t>000042</t>
  </si>
  <si>
    <t>000043</t>
  </si>
  <si>
    <t>000044</t>
  </si>
  <si>
    <t>000045</t>
  </si>
  <si>
    <t>000046</t>
  </si>
  <si>
    <t>000047</t>
  </si>
  <si>
    <t>000048</t>
  </si>
  <si>
    <t>000049</t>
  </si>
  <si>
    <t>000050</t>
  </si>
  <si>
    <t>000051</t>
  </si>
  <si>
    <t>000052</t>
  </si>
  <si>
    <t>000053</t>
  </si>
  <si>
    <t>000054</t>
  </si>
  <si>
    <t>000055</t>
  </si>
  <si>
    <t>000056</t>
  </si>
  <si>
    <t>000057</t>
  </si>
  <si>
    <t>000058</t>
  </si>
  <si>
    <t>000059</t>
  </si>
  <si>
    <t>000060</t>
  </si>
  <si>
    <t>000061</t>
  </si>
  <si>
    <t>000062</t>
  </si>
  <si>
    <t>000063</t>
  </si>
  <si>
    <t>000064</t>
  </si>
  <si>
    <t>000065</t>
  </si>
  <si>
    <t>000066</t>
  </si>
  <si>
    <t>000067</t>
  </si>
  <si>
    <t>000068</t>
  </si>
  <si>
    <t>000069</t>
  </si>
  <si>
    <t>000070</t>
  </si>
  <si>
    <t>000071</t>
  </si>
  <si>
    <t>000072</t>
  </si>
  <si>
    <t>000073</t>
  </si>
  <si>
    <t>000074</t>
  </si>
  <si>
    <t>000075</t>
  </si>
  <si>
    <t>000076</t>
  </si>
  <si>
    <t>000077</t>
  </si>
  <si>
    <t>000078</t>
  </si>
  <si>
    <t>000079</t>
  </si>
  <si>
    <t>000080</t>
  </si>
  <si>
    <t>000081</t>
  </si>
  <si>
    <t>000082</t>
  </si>
  <si>
    <t>000083</t>
  </si>
  <si>
    <t>000084</t>
  </si>
  <si>
    <t>000085</t>
  </si>
  <si>
    <t>000086</t>
  </si>
  <si>
    <t>000087</t>
  </si>
  <si>
    <t>000088</t>
  </si>
  <si>
    <t>000089</t>
  </si>
  <si>
    <t>000090</t>
  </si>
  <si>
    <t>000091</t>
  </si>
  <si>
    <t>000092</t>
  </si>
  <si>
    <t>000093</t>
  </si>
  <si>
    <t>000094</t>
  </si>
  <si>
    <t>000095</t>
  </si>
  <si>
    <t>000096</t>
  </si>
  <si>
    <t>000097</t>
  </si>
  <si>
    <t>000098</t>
  </si>
  <si>
    <t>000099</t>
  </si>
  <si>
    <t>000100</t>
  </si>
  <si>
    <t>000101</t>
  </si>
  <si>
    <t>000102</t>
  </si>
  <si>
    <t>000103</t>
  </si>
  <si>
    <t>000104</t>
  </si>
  <si>
    <t>000105</t>
  </si>
  <si>
    <t>000106</t>
  </si>
  <si>
    <t>000107</t>
  </si>
  <si>
    <t>000108</t>
  </si>
  <si>
    <t>000109</t>
  </si>
  <si>
    <t>000110</t>
  </si>
  <si>
    <t>000111</t>
  </si>
  <si>
    <t>000112</t>
  </si>
  <si>
    <t>000113</t>
  </si>
  <si>
    <t>000114</t>
  </si>
  <si>
    <t>000115</t>
  </si>
  <si>
    <t>000116</t>
  </si>
  <si>
    <t>000117</t>
  </si>
  <si>
    <t>000118</t>
  </si>
  <si>
    <t>000119</t>
  </si>
  <si>
    <t>000120</t>
  </si>
  <si>
    <t>000121</t>
  </si>
  <si>
    <t>000122</t>
  </si>
  <si>
    <t>000123</t>
  </si>
  <si>
    <t>000124</t>
  </si>
  <si>
    <t>000125</t>
  </si>
  <si>
    <t>000126</t>
  </si>
  <si>
    <t>000127</t>
  </si>
  <si>
    <t>000128</t>
  </si>
  <si>
    <t>Point</t>
  </si>
  <si>
    <t>1029.15300</t>
  </si>
  <si>
    <t>1981.95300</t>
  </si>
  <si>
    <t>950.13314</t>
  </si>
  <si>
    <t>2022.73252</t>
  </si>
  <si>
    <t>50.0000</t>
  </si>
  <si>
    <t>48.0377</t>
  </si>
  <si>
    <t>Station</t>
  </si>
  <si>
    <t>Mesure</t>
  </si>
  <si>
    <t>0.0000</t>
  </si>
  <si>
    <t>Copie colle</t>
  </si>
  <si>
    <t>Remplacement des , par des 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</si>
</sst>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0.0000"/>
    <numFmt numFmtId="165" formatCode="_-* #,##0.0000_-;\-* #,##0.0000_-;_-* &quot;-&quot;??_-;_-@_-"/>
    <numFmt numFmtId="166" formatCode="0.000"/>
    <numFmt numFmtId="167" formatCode="_-* #,##0.0000\ _€_-;\-* #,##0.0000\ _€_-;_-* &quot;-&quot;????\ _€_-;_-@_-"/>
    <numFmt numFmtId="168" formatCode="0.0"/>
    <numFmt numFmtId="169" formatCode="_-* #,##0_-;\-* #,##0_-;_-* &quot;-&quot;??_-;_-@_-"/>
    <numFmt numFmtId="170" formatCode="0.00000"/>
    <numFmt numFmtId="171" formatCode="_-* #,##0.0_-;\-* #,##0.0_-;_-* &quot;-&quot;??_-;_-@_-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46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vertical="center"/>
    </xf>
    <xf numFmtId="164" fontId="0" fillId="0" borderId="0" xfId="0" applyNumberFormat="1" applyAlignment="1">
      <alignment horizontal="center" vertical="center"/>
    </xf>
    <xf numFmtId="164" fontId="0" fillId="0" borderId="0" xfId="0" applyNumberFormat="1"/>
    <xf numFmtId="165" fontId="0" fillId="0" borderId="0" xfId="1" applyNumberFormat="1" applyFont="1" applyAlignment="1">
      <alignment vertical="center"/>
    </xf>
    <xf numFmtId="166" fontId="0" fillId="0" borderId="0" xfId="0" applyNumberFormat="1"/>
    <xf numFmtId="166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/>
    </xf>
    <xf numFmtId="167" fontId="1" fillId="0" borderId="0" xfId="0" applyNumberFormat="1" applyFont="1" applyAlignment="1">
      <alignment horizontal="center" vertical="center"/>
    </xf>
    <xf numFmtId="167" fontId="0" fillId="0" borderId="0" xfId="0" applyNumberFormat="1"/>
    <xf numFmtId="167" fontId="0" fillId="0" borderId="0" xfId="0" applyNumberFormat="1" applyAlignment="1">
      <alignment vertical="center"/>
    </xf>
    <xf numFmtId="166" fontId="0" fillId="0" borderId="0" xfId="0" applyNumberFormat="1" applyAlignment="1">
      <alignment vertical="center"/>
    </xf>
    <xf numFmtId="165" fontId="0" fillId="0" borderId="0" xfId="0" applyNumberFormat="1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horizontal="right" vertical="center"/>
    </xf>
    <xf numFmtId="164" fontId="0" fillId="0" borderId="0" xfId="0" applyNumberFormat="1" applyAlignment="1">
      <alignment vertical="center"/>
    </xf>
    <xf numFmtId="165" fontId="4" fillId="0" borderId="0" xfId="0" applyNumberFormat="1" applyFont="1" applyAlignment="1">
      <alignment horizontal="center" vertical="center"/>
    </xf>
    <xf numFmtId="165" fontId="1" fillId="0" borderId="0" xfId="0" applyNumberFormat="1" applyFont="1" applyAlignment="1">
      <alignment horizontal="center" vertical="center"/>
    </xf>
    <xf numFmtId="169" fontId="1" fillId="0" borderId="0" xfId="0" applyNumberFormat="1" applyFont="1" applyAlignment="1">
      <alignment horizontal="center" vertical="center"/>
    </xf>
    <xf numFmtId="168" fontId="0" fillId="0" borderId="0" xfId="0" applyNumberFormat="1" applyAlignment="1">
      <alignment horizontal="center"/>
    </xf>
    <xf numFmtId="169" fontId="0" fillId="0" borderId="0" xfId="0" applyNumberFormat="1" applyAlignment="1">
      <alignment horizontal="right" vertical="center"/>
    </xf>
    <xf numFmtId="169" fontId="4" fillId="0" borderId="0" xfId="0" applyNumberFormat="1" applyFont="1" applyAlignment="1">
      <alignment horizontal="right" vertical="center"/>
    </xf>
    <xf numFmtId="169" fontId="0" fillId="0" borderId="0" xfId="1" applyNumberFormat="1" applyFont="1" applyAlignment="1">
      <alignment horizontal="right" vertical="center"/>
    </xf>
    <xf numFmtId="164" fontId="0" fillId="3" borderId="0" xfId="0" applyNumberFormat="1" applyFill="1" applyAlignment="1">
      <alignment horizontal="center"/>
    </xf>
    <xf numFmtId="164" fontId="6" fillId="4" borderId="0" xfId="0" applyNumberFormat="1" applyFont="1" applyFill="1" applyAlignment="1">
      <alignment horizontal="center"/>
    </xf>
    <xf numFmtId="0" fontId="0" fillId="5" borderId="0" xfId="0" applyFill="1" applyAlignment="1">
      <alignment horizontal="center"/>
    </xf>
    <xf numFmtId="2" fontId="0" fillId="5" borderId="0" xfId="0" applyNumberFormat="1" applyFill="1" applyAlignment="1">
      <alignment horizontal="center"/>
    </xf>
    <xf numFmtId="0" fontId="0" fillId="6" borderId="0" xfId="0" applyFill="1" applyAlignment="1">
      <alignment horizontal="center"/>
    </xf>
    <xf numFmtId="2" fontId="0" fillId="6" borderId="0" xfId="0" applyNumberFormat="1" applyFill="1" applyAlignment="1">
      <alignment horizontal="center"/>
    </xf>
    <xf numFmtId="171" fontId="0" fillId="0" borderId="0" xfId="1" applyNumberFormat="1" applyFont="1" applyAlignment="1">
      <alignment horizontal="center"/>
    </xf>
    <xf numFmtId="0" fontId="0" fillId="0" borderId="0" xfId="0" quotePrefix="1"/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5" fontId="0" fillId="0" borderId="0" xfId="1" applyNumberFormat="1" applyFont="1" applyAlignment="1">
      <alignment horizontal="center" vertical="center"/>
    </xf>
    <xf numFmtId="165" fontId="5" fillId="0" borderId="0" xfId="1" applyNumberFormat="1" applyFont="1" applyAlignment="1">
      <alignment horizontal="center" vertical="center"/>
    </xf>
    <xf numFmtId="0" fontId="0" fillId="0" borderId="0" xfId="0" applyAlignment="1">
      <alignment horizontal="right" vertical="center"/>
    </xf>
    <xf numFmtId="169" fontId="5" fillId="0" borderId="0" xfId="1" applyNumberFormat="1" applyFont="1" applyAlignment="1">
      <alignment horizontal="right" vertical="center"/>
    </xf>
    <xf numFmtId="170" fontId="0" fillId="0" borderId="0" xfId="0" applyNumberFormat="1" applyAlignment="1">
      <alignment horizontal="center" vertical="center"/>
    </xf>
    <xf numFmtId="164" fontId="0" fillId="2" borderId="0" xfId="0" applyNumberForma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BB193D-C4DE-48A7-A6B6-F5BF4489AA09}">
  <dimension ref="A1:F12"/>
  <sheetViews>
    <sheetView workbookViewId="0">
      <selection activeCell="B14" sqref="B14"/>
    </sheetView>
  </sheetViews>
  <sheetFormatPr baseColWidth="10" defaultRowHeight="14.4" x14ac:dyDescent="0.3"/>
  <sheetData>
    <row r="1" spans="1:6" x14ac:dyDescent="0.3">
      <c r="B1" t="s">
        <v>28</v>
      </c>
      <c r="C1" t="s">
        <v>29</v>
      </c>
      <c r="D1" t="s">
        <v>30</v>
      </c>
    </row>
    <row r="2" spans="1:6" x14ac:dyDescent="0.3">
      <c r="A2" t="s">
        <v>55</v>
      </c>
      <c r="B2">
        <v>1290.1316999999999</v>
      </c>
      <c r="C2">
        <v>321.64069999999998</v>
      </c>
      <c r="D2" s="6">
        <v>49.965200000000003</v>
      </c>
    </row>
    <row r="3" spans="1:6" x14ac:dyDescent="0.3">
      <c r="A3" t="s">
        <v>56</v>
      </c>
      <c r="B3">
        <v>1287.7326</v>
      </c>
      <c r="C3">
        <v>321.90019999999998</v>
      </c>
      <c r="D3" s="6">
        <v>49.434800000000003</v>
      </c>
    </row>
    <row r="4" spans="1:6" x14ac:dyDescent="0.3">
      <c r="A4" t="s">
        <v>57</v>
      </c>
      <c r="B4">
        <v>1295.9978000000001</v>
      </c>
      <c r="C4">
        <v>321.06869999999998</v>
      </c>
      <c r="D4" s="6">
        <v>49.518999999999998</v>
      </c>
    </row>
    <row r="5" spans="1:6" x14ac:dyDescent="0.3">
      <c r="A5" t="s">
        <v>58</v>
      </c>
      <c r="B5">
        <v>1333.1068</v>
      </c>
      <c r="C5">
        <v>326.60950000000003</v>
      </c>
      <c r="D5" s="6">
        <v>51.173000000000002</v>
      </c>
    </row>
    <row r="6" spans="1:6" x14ac:dyDescent="0.3">
      <c r="A6" t="s">
        <v>59</v>
      </c>
      <c r="B6">
        <v>1244.1854000000001</v>
      </c>
      <c r="C6">
        <v>326.60950000000003</v>
      </c>
      <c r="D6" s="6">
        <v>49.208100000000002</v>
      </c>
    </row>
    <row r="7" spans="1:6" x14ac:dyDescent="0.3">
      <c r="A7" t="s">
        <v>60</v>
      </c>
    </row>
    <row r="8" spans="1:6" x14ac:dyDescent="0.3">
      <c r="A8" t="s">
        <v>61</v>
      </c>
    </row>
    <row r="9" spans="1:6" x14ac:dyDescent="0.3">
      <c r="A9" t="s">
        <v>62</v>
      </c>
    </row>
    <row r="10" spans="1:6" x14ac:dyDescent="0.3">
      <c r="A10" t="s">
        <v>63</v>
      </c>
      <c r="F10" t="s">
        <v>65</v>
      </c>
    </row>
    <row r="11" spans="1:6" x14ac:dyDescent="0.3">
      <c r="A11" t="s">
        <v>64</v>
      </c>
    </row>
    <row r="12" spans="1:6" x14ac:dyDescent="0.3">
      <c r="A12" t="s">
        <v>66</v>
      </c>
    </row>
  </sheetData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829CCC-EFC5-447A-944B-7A4AC2BDF703}">
  <dimension ref="A1:S49"/>
  <sheetViews>
    <sheetView topLeftCell="A25" workbookViewId="0">
      <selection activeCell="A40" sqref="A40:F49"/>
    </sheetView>
  </sheetViews>
  <sheetFormatPr baseColWidth="10" defaultRowHeight="14.4" x14ac:dyDescent="0.3"/>
  <cols>
    <col min="1" max="1" width="11.5546875" style="2"/>
    <col min="2" max="2" width="10.33203125" style="2" bestFit="1" customWidth="1"/>
    <col min="3" max="3" width="8.44140625" style="2" bestFit="1" customWidth="1"/>
    <col min="4" max="4" width="9.21875" style="2" bestFit="1" customWidth="1"/>
    <col min="5" max="14" width="11.5546875" style="2"/>
    <col min="15" max="15" width="4.33203125" style="2" customWidth="1"/>
    <col min="16" max="17" width="11.5546875" style="2"/>
    <col min="18" max="18" width="4.33203125" style="2" customWidth="1"/>
    <col min="19" max="16384" width="11.5546875" style="2"/>
  </cols>
  <sheetData>
    <row r="1" spans="1:19" x14ac:dyDescent="0.3">
      <c r="P1" s="5">
        <v>250</v>
      </c>
      <c r="Q1" s="5">
        <v>750</v>
      </c>
      <c r="S1" s="5">
        <v>50</v>
      </c>
    </row>
    <row r="2" spans="1:19" s="1" customFormat="1" x14ac:dyDescent="0.3">
      <c r="A2" s="1" t="s">
        <v>13</v>
      </c>
      <c r="C2" s="1" t="s">
        <v>16</v>
      </c>
      <c r="E2" s="1" t="s">
        <v>14</v>
      </c>
      <c r="G2" s="1" t="s">
        <v>15</v>
      </c>
      <c r="I2" s="1" t="s">
        <v>26</v>
      </c>
      <c r="J2" s="1" t="s">
        <v>27</v>
      </c>
      <c r="K2" s="1" t="s">
        <v>15</v>
      </c>
      <c r="L2" s="1" t="s">
        <v>26</v>
      </c>
      <c r="M2" s="1" t="s">
        <v>31</v>
      </c>
      <c r="N2" s="1" t="s">
        <v>32</v>
      </c>
      <c r="P2" s="1" t="s">
        <v>28</v>
      </c>
      <c r="Q2" s="1" t="s">
        <v>29</v>
      </c>
      <c r="S2" s="1" t="s">
        <v>30</v>
      </c>
    </row>
    <row r="3" spans="1:19" x14ac:dyDescent="0.3">
      <c r="A3" s="2">
        <v>110001</v>
      </c>
      <c r="B3" s="2">
        <v>1</v>
      </c>
      <c r="C3" s="34">
        <v>1</v>
      </c>
      <c r="D3" s="2">
        <v>28479200</v>
      </c>
      <c r="E3" s="4">
        <f>D3/100000</f>
        <v>284.79199999999997</v>
      </c>
      <c r="F3" s="2">
        <v>9747100</v>
      </c>
      <c r="G3" s="2">
        <f>F3/100000</f>
        <v>97.471000000000004</v>
      </c>
      <c r="H3" s="2">
        <v>11654</v>
      </c>
      <c r="I3" s="2">
        <f>H3/1000</f>
        <v>11.654</v>
      </c>
      <c r="J3" s="34">
        <f>IF(G3&lt;G4,(E3+E4+200)/2,(E3+E4-200)/2)</f>
        <v>284.798</v>
      </c>
      <c r="K3" s="34">
        <f>G3+(400-(G3+G4))/2</f>
        <v>97.470500000000015</v>
      </c>
      <c r="L3" s="35">
        <f>I3/2+I4/2</f>
        <v>11.655000000000001</v>
      </c>
      <c r="M3" s="35">
        <f>SIN(K3*PI()/200)*L3</f>
        <v>11.645801134547533</v>
      </c>
      <c r="N3" s="35">
        <f>COS(K3*PI()/200)*L3</f>
        <v>0.46296969076972966</v>
      </c>
      <c r="O3" s="5"/>
      <c r="P3" s="35">
        <f>SIN((J3-150)*PI()/200)*M3+$P$1</f>
        <v>259.94893526065385</v>
      </c>
      <c r="Q3" s="35">
        <f>COS((J3-150)*PI()/200)*M3+$Q$1</f>
        <v>743.94662315358221</v>
      </c>
      <c r="R3" s="5"/>
      <c r="S3" s="35">
        <f>$S$1+N3</f>
        <v>50.462969690769732</v>
      </c>
    </row>
    <row r="4" spans="1:19" x14ac:dyDescent="0.3">
      <c r="A4" s="2">
        <v>110002</v>
      </c>
      <c r="B4" s="2">
        <v>1</v>
      </c>
      <c r="C4" s="34"/>
      <c r="D4" s="2">
        <v>8480400</v>
      </c>
      <c r="E4" s="2">
        <f t="shared" ref="E4:E37" si="0">D4/100000</f>
        <v>84.804000000000002</v>
      </c>
      <c r="F4" s="2">
        <v>30253000</v>
      </c>
      <c r="G4" s="2">
        <f t="shared" ref="G4:G37" si="1">F4/100000</f>
        <v>302.52999999999997</v>
      </c>
      <c r="H4" s="2">
        <v>11656</v>
      </c>
      <c r="I4" s="2">
        <f t="shared" ref="I4:I30" si="2">H4/1000</f>
        <v>11.656000000000001</v>
      </c>
      <c r="J4" s="34"/>
      <c r="K4" s="34"/>
      <c r="L4" s="35"/>
      <c r="M4" s="35"/>
      <c r="N4" s="35"/>
      <c r="O4" s="5"/>
      <c r="P4" s="35"/>
      <c r="Q4" s="35"/>
      <c r="R4" s="5"/>
      <c r="S4" s="35"/>
    </row>
    <row r="5" spans="1:19" x14ac:dyDescent="0.3">
      <c r="A5" s="2">
        <v>110003</v>
      </c>
      <c r="B5" s="2">
        <v>2</v>
      </c>
      <c r="C5" s="34">
        <v>2</v>
      </c>
      <c r="D5" s="2">
        <v>29322800</v>
      </c>
      <c r="E5" s="4">
        <f t="shared" si="0"/>
        <v>293.22800000000001</v>
      </c>
      <c r="F5" s="2">
        <v>10032400</v>
      </c>
      <c r="G5" s="2">
        <f t="shared" si="1"/>
        <v>100.324</v>
      </c>
      <c r="H5" s="2">
        <v>13403</v>
      </c>
      <c r="I5" s="2">
        <f t="shared" si="2"/>
        <v>13.403</v>
      </c>
      <c r="J5" s="34">
        <f t="shared" ref="J5" si="3">IF(G5&lt;G6,(E5+E6+200)/2,(E5+E6-200)/2)</f>
        <v>293.22900000000004</v>
      </c>
      <c r="K5" s="34">
        <f t="shared" ref="K5" si="4">G5+(400-(G5+G6))/2</f>
        <v>100.32199999999999</v>
      </c>
      <c r="L5" s="35">
        <f t="shared" ref="L5" si="5">I5/2+I6/2</f>
        <v>13.404</v>
      </c>
      <c r="M5" s="35">
        <f t="shared" ref="M5" si="6">SIN(K5*PI()/200)*L5</f>
        <v>13.403828543089023</v>
      </c>
      <c r="N5" s="35">
        <f t="shared" ref="N5" si="7">COS(K5*PI()/200)*L5</f>
        <v>-6.7796662690681991E-2</v>
      </c>
      <c r="O5" s="5"/>
      <c r="P5" s="35">
        <f t="shared" ref="P5" si="8">SIN((J5-150)*PI()/200)*M5+$P$1</f>
        <v>260.43054154032257</v>
      </c>
      <c r="Q5" s="35">
        <f t="shared" ref="Q5" si="9">COS((J5-150)*PI()/200)*M5+$Q$1</f>
        <v>741.58178030768181</v>
      </c>
      <c r="R5" s="5"/>
      <c r="S5" s="35">
        <f t="shared" ref="S5" si="10">$S$1+N5</f>
        <v>49.932203337309318</v>
      </c>
    </row>
    <row r="6" spans="1:19" x14ac:dyDescent="0.3">
      <c r="A6" s="2">
        <v>110004</v>
      </c>
      <c r="B6" s="2">
        <v>2</v>
      </c>
      <c r="C6" s="34"/>
      <c r="D6" s="2">
        <v>9323000</v>
      </c>
      <c r="E6" s="2">
        <f t="shared" si="0"/>
        <v>93.23</v>
      </c>
      <c r="F6" s="2">
        <v>29968000</v>
      </c>
      <c r="G6" s="2">
        <f t="shared" si="1"/>
        <v>299.68</v>
      </c>
      <c r="H6" s="2">
        <v>13405</v>
      </c>
      <c r="I6" s="2">
        <f t="shared" si="2"/>
        <v>13.404999999999999</v>
      </c>
      <c r="J6" s="34"/>
      <c r="K6" s="34"/>
      <c r="L6" s="35"/>
      <c r="M6" s="35"/>
      <c r="N6" s="35"/>
      <c r="O6" s="5"/>
      <c r="P6" s="35"/>
      <c r="Q6" s="35"/>
      <c r="R6" s="5"/>
      <c r="S6" s="35"/>
    </row>
    <row r="7" spans="1:19" x14ac:dyDescent="0.3">
      <c r="A7" s="2">
        <v>110005</v>
      </c>
      <c r="B7" s="2">
        <v>3</v>
      </c>
      <c r="C7" s="34">
        <v>3</v>
      </c>
      <c r="D7" s="2">
        <v>25212700</v>
      </c>
      <c r="E7" s="4">
        <f t="shared" si="0"/>
        <v>252.12700000000001</v>
      </c>
      <c r="F7" s="2">
        <v>9987400</v>
      </c>
      <c r="G7" s="2">
        <f t="shared" si="1"/>
        <v>99.873999999999995</v>
      </c>
      <c r="H7" s="2">
        <v>8714</v>
      </c>
      <c r="I7" s="2">
        <f t="shared" si="2"/>
        <v>8.7140000000000004</v>
      </c>
      <c r="J7" s="34">
        <f t="shared" ref="J7" si="11">IF(G7&lt;G8,(E7+E8+200)/2,(E7+E8-200)/2)</f>
        <v>252.12950000000001</v>
      </c>
      <c r="K7" s="34">
        <f t="shared" ref="K7" si="12">G7+(400-(G7+G8))/2</f>
        <v>99.873000000000019</v>
      </c>
      <c r="L7" s="35">
        <f t="shared" ref="L7" si="13">I7/2+I8/2</f>
        <v>8.714500000000001</v>
      </c>
      <c r="M7" s="35">
        <f t="shared" ref="M7" si="14">SIN(K7*PI()/200)*L7</f>
        <v>8.7144826595832647</v>
      </c>
      <c r="N7" s="35">
        <f t="shared" ref="N7" si="15">COS(K7*PI()/200)*L7</f>
        <v>1.738464329824695E-2</v>
      </c>
      <c r="O7" s="5"/>
      <c r="P7" s="35">
        <f t="shared" ref="P7" si="16">SIN((J7-150)*PI()/200)*M7+$P$1</f>
        <v>258.70960775452232</v>
      </c>
      <c r="Q7" s="35">
        <f t="shared" ref="Q7" si="17">COS((J7-150)*PI()/200)*M7+$Q$1</f>
        <v>749.70855397319178</v>
      </c>
      <c r="R7" s="5"/>
      <c r="S7" s="35">
        <f t="shared" ref="S7" si="18">$S$1+N7</f>
        <v>50.01738464329825</v>
      </c>
    </row>
    <row r="8" spans="1:19" x14ac:dyDescent="0.3">
      <c r="A8" s="2">
        <v>110006</v>
      </c>
      <c r="B8" s="2">
        <v>3</v>
      </c>
      <c r="C8" s="34"/>
      <c r="D8" s="2">
        <v>5213200</v>
      </c>
      <c r="E8" s="2">
        <f t="shared" si="0"/>
        <v>52.131999999999998</v>
      </c>
      <c r="F8" s="2">
        <v>30012800</v>
      </c>
      <c r="G8" s="2">
        <f t="shared" si="1"/>
        <v>300.12799999999999</v>
      </c>
      <c r="H8" s="2">
        <v>8715</v>
      </c>
      <c r="I8" s="2">
        <f t="shared" si="2"/>
        <v>8.7149999999999999</v>
      </c>
      <c r="J8" s="34"/>
      <c r="K8" s="34"/>
      <c r="L8" s="35"/>
      <c r="M8" s="35"/>
      <c r="N8" s="35"/>
      <c r="O8" s="5"/>
      <c r="P8" s="35"/>
      <c r="Q8" s="35"/>
      <c r="R8" s="5"/>
      <c r="S8" s="35"/>
    </row>
    <row r="9" spans="1:19" x14ac:dyDescent="0.3">
      <c r="A9" s="2">
        <v>110007</v>
      </c>
      <c r="B9" s="2">
        <v>4</v>
      </c>
      <c r="C9" s="34">
        <v>4</v>
      </c>
      <c r="D9" s="2">
        <v>13528700</v>
      </c>
      <c r="E9" s="4">
        <f t="shared" si="0"/>
        <v>135.28700000000001</v>
      </c>
      <c r="F9" s="2">
        <v>9689500</v>
      </c>
      <c r="G9" s="2">
        <f t="shared" si="1"/>
        <v>96.894999999999996</v>
      </c>
      <c r="H9" s="2">
        <v>34328</v>
      </c>
      <c r="I9" s="2">
        <f t="shared" si="2"/>
        <v>34.328000000000003</v>
      </c>
      <c r="J9" s="34">
        <f>IF(G10&lt;G9,(E9+E10+200)/2,(E9+E10-200)/2)</f>
        <v>135.28800000000001</v>
      </c>
      <c r="K9" s="34">
        <f t="shared" ref="K9" si="19">G9+(400-(G9+G10))/2</f>
        <v>96.893500000000003</v>
      </c>
      <c r="L9" s="35">
        <f t="shared" ref="L9" si="20">I9/2+I10/2</f>
        <v>34.328000000000003</v>
      </c>
      <c r="M9" s="35">
        <f t="shared" ref="M9" si="21">SIN(K9*PI()/200)*L9</f>
        <v>34.287138453614993</v>
      </c>
      <c r="N9" s="35">
        <f t="shared" ref="N9" si="22">COS(K9*PI()/200)*L9</f>
        <v>1.6744314445912685</v>
      </c>
      <c r="O9" s="5"/>
      <c r="P9" s="35">
        <f t="shared" ref="P9" si="23">SIN((J9-150)*PI()/200)*M9+$P$1</f>
        <v>242.14673349953071</v>
      </c>
      <c r="Q9" s="35">
        <f t="shared" ref="Q9" si="24">COS((J9-150)*PI()/200)*M9+$Q$1</f>
        <v>783.37565083425295</v>
      </c>
      <c r="R9" s="5"/>
      <c r="S9" s="35">
        <f t="shared" ref="S9" si="25">$S$1+N9</f>
        <v>51.674431444591271</v>
      </c>
    </row>
    <row r="10" spans="1:19" x14ac:dyDescent="0.3">
      <c r="A10" s="2">
        <v>110009</v>
      </c>
      <c r="B10" s="2">
        <v>4</v>
      </c>
      <c r="C10" s="34"/>
      <c r="D10" s="2">
        <v>33528900</v>
      </c>
      <c r="E10" s="2">
        <f t="shared" si="0"/>
        <v>335.28899999999999</v>
      </c>
      <c r="F10" s="2">
        <v>30310800</v>
      </c>
      <c r="G10" s="2">
        <f t="shared" si="1"/>
        <v>303.108</v>
      </c>
      <c r="H10" s="2">
        <v>34328</v>
      </c>
      <c r="I10" s="2">
        <f t="shared" si="2"/>
        <v>34.328000000000003</v>
      </c>
      <c r="J10" s="34"/>
      <c r="K10" s="34"/>
      <c r="L10" s="35"/>
      <c r="M10" s="35"/>
      <c r="N10" s="35"/>
      <c r="O10" s="5"/>
      <c r="P10" s="35"/>
      <c r="Q10" s="35"/>
      <c r="R10" s="5"/>
      <c r="S10" s="35"/>
    </row>
    <row r="11" spans="1:19" x14ac:dyDescent="0.3">
      <c r="A11" s="2">
        <v>110010</v>
      </c>
      <c r="B11" s="2">
        <v>5</v>
      </c>
      <c r="C11" s="34">
        <v>5</v>
      </c>
      <c r="D11" s="2">
        <v>32722900</v>
      </c>
      <c r="E11" s="4">
        <f t="shared" si="0"/>
        <v>327.22899999999998</v>
      </c>
      <c r="F11" s="2">
        <v>10034800</v>
      </c>
      <c r="G11" s="2">
        <f t="shared" si="1"/>
        <v>100.348</v>
      </c>
      <c r="H11" s="2">
        <v>54805</v>
      </c>
      <c r="I11" s="2">
        <f t="shared" si="2"/>
        <v>54.805</v>
      </c>
      <c r="J11" s="34">
        <f t="shared" ref="J11:J15" si="26">IF(G11&lt;G12,(E11+E12+200)/2,(E11+E12-200)/2)</f>
        <v>327.22950000000003</v>
      </c>
      <c r="K11" s="34">
        <f t="shared" ref="K11" si="27">G11+(400-(G11+G12))/2</f>
        <v>100.34650000000001</v>
      </c>
      <c r="L11" s="35">
        <f t="shared" ref="L11" si="28">I11/2+I12/2</f>
        <v>54.805</v>
      </c>
      <c r="M11" s="35">
        <f t="shared" ref="M11" si="29">SIN(K11*PI()/200)*L11</f>
        <v>54.80418822560955</v>
      </c>
      <c r="N11" s="35">
        <f t="shared" ref="N11" si="30">COS(K11*PI()/200)*L11</f>
        <v>-0.29829168939165168</v>
      </c>
      <c r="O11" s="5"/>
      <c r="P11" s="35">
        <f t="shared" ref="P11" si="31">SIN((J11-150)*PI()/200)*M11+$P$1</f>
        <v>269.1869627106247</v>
      </c>
      <c r="Q11" s="35">
        <f t="shared" ref="Q11" si="32">COS((J11-150)*PI()/200)*M11+$Q$1</f>
        <v>698.66424726363562</v>
      </c>
      <c r="R11" s="5"/>
      <c r="S11" s="35">
        <f t="shared" ref="S11" si="33">$S$1+N11</f>
        <v>49.701708310608346</v>
      </c>
    </row>
    <row r="12" spans="1:19" x14ac:dyDescent="0.3">
      <c r="A12" s="2">
        <v>110011</v>
      </c>
      <c r="B12" s="2">
        <v>5</v>
      </c>
      <c r="C12" s="34"/>
      <c r="D12" s="2">
        <v>12723000</v>
      </c>
      <c r="E12" s="2">
        <f t="shared" si="0"/>
        <v>127.23</v>
      </c>
      <c r="F12" s="2">
        <v>29965500</v>
      </c>
      <c r="G12" s="2">
        <f t="shared" si="1"/>
        <v>299.65499999999997</v>
      </c>
      <c r="H12" s="2">
        <v>54805</v>
      </c>
      <c r="I12" s="2">
        <f t="shared" si="2"/>
        <v>54.805</v>
      </c>
      <c r="J12" s="34"/>
      <c r="K12" s="34"/>
      <c r="L12" s="35"/>
      <c r="M12" s="35"/>
      <c r="N12" s="35"/>
      <c r="O12" s="5"/>
      <c r="P12" s="35"/>
      <c r="Q12" s="35"/>
      <c r="R12" s="5"/>
      <c r="S12" s="35"/>
    </row>
    <row r="13" spans="1:19" x14ac:dyDescent="0.3">
      <c r="A13" s="2">
        <v>110012</v>
      </c>
      <c r="B13" s="2" t="s">
        <v>0</v>
      </c>
      <c r="C13" s="34" t="s">
        <v>17</v>
      </c>
      <c r="D13" s="2">
        <v>28159900</v>
      </c>
      <c r="E13" s="4">
        <f t="shared" si="0"/>
        <v>281.59899999999999</v>
      </c>
      <c r="F13" s="2">
        <v>8145200</v>
      </c>
      <c r="G13" s="2">
        <f t="shared" si="1"/>
        <v>81.451999999999998</v>
      </c>
      <c r="J13" s="34">
        <f t="shared" si="26"/>
        <v>281.60249999999996</v>
      </c>
      <c r="K13" s="34">
        <f t="shared" ref="K13" si="34">G13+(400-(G13+G14))/2</f>
        <v>81.450500000000005</v>
      </c>
      <c r="L13" s="5"/>
      <c r="M13" s="5"/>
      <c r="N13" s="5"/>
      <c r="O13" s="5"/>
      <c r="R13" s="5"/>
    </row>
    <row r="14" spans="1:19" x14ac:dyDescent="0.3">
      <c r="A14" s="2">
        <v>110013</v>
      </c>
      <c r="B14" s="2" t="s">
        <v>1</v>
      </c>
      <c r="C14" s="34"/>
      <c r="D14" s="2">
        <v>8160600</v>
      </c>
      <c r="E14" s="2">
        <f t="shared" si="0"/>
        <v>81.605999999999995</v>
      </c>
      <c r="F14" s="2">
        <v>31855100</v>
      </c>
      <c r="G14" s="2">
        <f t="shared" si="1"/>
        <v>318.55099999999999</v>
      </c>
      <c r="J14" s="34"/>
      <c r="K14" s="34"/>
      <c r="L14" s="5"/>
      <c r="M14" s="5"/>
      <c r="N14" s="5"/>
      <c r="O14" s="5"/>
      <c r="R14" s="5"/>
    </row>
    <row r="15" spans="1:19" x14ac:dyDescent="0.3">
      <c r="A15" s="2">
        <v>110014</v>
      </c>
      <c r="B15" s="2" t="s">
        <v>2</v>
      </c>
      <c r="C15" s="34" t="s">
        <v>18</v>
      </c>
      <c r="D15" s="2">
        <v>28150600</v>
      </c>
      <c r="E15" s="4">
        <f t="shared" si="0"/>
        <v>281.50599999999997</v>
      </c>
      <c r="F15" s="2">
        <v>7731400</v>
      </c>
      <c r="G15" s="2">
        <f t="shared" si="1"/>
        <v>77.313999999999993</v>
      </c>
      <c r="J15" s="34">
        <f t="shared" si="26"/>
        <v>281.50749999999999</v>
      </c>
      <c r="K15" s="34">
        <f t="shared" ref="K15" si="35">G15+(400-(G15+G16))/2</f>
        <v>77.311499999999995</v>
      </c>
      <c r="L15" s="5"/>
      <c r="M15" s="5"/>
      <c r="N15" s="5"/>
      <c r="O15" s="5"/>
      <c r="R15" s="5"/>
    </row>
    <row r="16" spans="1:19" x14ac:dyDescent="0.3">
      <c r="A16" s="2">
        <v>110015</v>
      </c>
      <c r="B16" s="2" t="s">
        <v>3</v>
      </c>
      <c r="C16" s="34"/>
      <c r="D16" s="2">
        <v>8150900</v>
      </c>
      <c r="E16" s="2">
        <f t="shared" si="0"/>
        <v>81.509</v>
      </c>
      <c r="F16" s="2">
        <v>32269100</v>
      </c>
      <c r="G16" s="2">
        <f t="shared" si="1"/>
        <v>322.69099999999997</v>
      </c>
      <c r="J16" s="34"/>
      <c r="K16" s="34"/>
      <c r="L16" s="5"/>
      <c r="M16" s="5"/>
      <c r="N16" s="5"/>
      <c r="O16" s="5"/>
      <c r="R16" s="5"/>
    </row>
    <row r="17" spans="1:19" x14ac:dyDescent="0.3">
      <c r="A17" s="2">
        <v>110016</v>
      </c>
      <c r="B17" s="2" t="s">
        <v>4</v>
      </c>
      <c r="C17" s="2" t="s">
        <v>19</v>
      </c>
      <c r="D17" s="2">
        <v>28145100</v>
      </c>
      <c r="E17" s="4">
        <f t="shared" si="0"/>
        <v>281.45100000000002</v>
      </c>
      <c r="F17" s="2">
        <v>7731400</v>
      </c>
      <c r="G17" s="2">
        <f t="shared" si="1"/>
        <v>77.313999999999993</v>
      </c>
      <c r="J17" s="5">
        <f>E17</f>
        <v>281.45100000000002</v>
      </c>
      <c r="K17" s="5">
        <f>G17-0.00145833333332964</f>
        <v>77.312541666666661</v>
      </c>
      <c r="L17" s="5"/>
      <c r="M17" s="5"/>
      <c r="N17" s="5"/>
      <c r="O17" s="5"/>
      <c r="R17" s="5"/>
    </row>
    <row r="18" spans="1:19" x14ac:dyDescent="0.3">
      <c r="A18" s="2">
        <v>110017</v>
      </c>
      <c r="B18" s="2" t="s">
        <v>5</v>
      </c>
      <c r="C18" s="2" t="s">
        <v>20</v>
      </c>
      <c r="D18" s="2">
        <v>28155200</v>
      </c>
      <c r="E18" s="4">
        <f t="shared" si="0"/>
        <v>281.55200000000002</v>
      </c>
      <c r="F18" s="2">
        <v>7731400</v>
      </c>
      <c r="G18" s="2">
        <f t="shared" si="1"/>
        <v>77.313999999999993</v>
      </c>
      <c r="J18" s="5">
        <f>E18</f>
        <v>281.55200000000002</v>
      </c>
      <c r="K18" s="5">
        <f>G18-0.00145833333332964</f>
        <v>77.312541666666661</v>
      </c>
      <c r="L18" s="5"/>
      <c r="M18" s="5"/>
      <c r="N18" s="5"/>
      <c r="O18" s="5"/>
      <c r="R18" s="5"/>
    </row>
    <row r="19" spans="1:19" x14ac:dyDescent="0.3">
      <c r="E19" s="4"/>
      <c r="J19" s="5"/>
      <c r="K19" s="5"/>
      <c r="L19" s="5"/>
      <c r="M19" s="5"/>
      <c r="N19" s="5"/>
      <c r="O19" s="5"/>
      <c r="P19" s="5">
        <v>400</v>
      </c>
      <c r="Q19" s="5">
        <v>400</v>
      </c>
      <c r="R19" s="5"/>
      <c r="S19" s="5">
        <v>49.759849063562783</v>
      </c>
    </row>
    <row r="20" spans="1:19" s="1" customFormat="1" x14ac:dyDescent="0.3">
      <c r="A20" s="1" t="s">
        <v>21</v>
      </c>
      <c r="C20" s="1" t="s">
        <v>16</v>
      </c>
      <c r="E20" s="1" t="s">
        <v>14</v>
      </c>
      <c r="G20" s="1" t="s">
        <v>15</v>
      </c>
    </row>
    <row r="21" spans="1:19" x14ac:dyDescent="0.3">
      <c r="A21" s="2">
        <v>110025</v>
      </c>
      <c r="B21" s="2">
        <v>1</v>
      </c>
      <c r="C21" s="34">
        <v>1</v>
      </c>
      <c r="D21" s="2">
        <v>24997900</v>
      </c>
      <c r="E21" s="2">
        <f t="shared" si="0"/>
        <v>249.97900000000001</v>
      </c>
      <c r="F21" s="2">
        <v>9470700</v>
      </c>
      <c r="G21" s="2">
        <f t="shared" si="1"/>
        <v>94.706999999999994</v>
      </c>
      <c r="H21" s="2">
        <v>8462</v>
      </c>
      <c r="I21" s="2">
        <f t="shared" si="2"/>
        <v>8.4619999999999997</v>
      </c>
      <c r="J21" s="34">
        <f>IF(G21&lt;G22,(E21+E22+200)/2,(E21+E22-200)/2)</f>
        <v>249.98250000000002</v>
      </c>
      <c r="K21" s="34">
        <f t="shared" ref="K21:K29" si="36">G21+(400-(G21+G22))/2</f>
        <v>94.705500000000001</v>
      </c>
      <c r="L21" s="35">
        <f>I21/2+I22/2</f>
        <v>8.4624999999999986</v>
      </c>
      <c r="M21" s="35">
        <f>SIN(K21*PI()/200)*L21</f>
        <v>8.4332512027122597</v>
      </c>
      <c r="N21" s="35">
        <f>COS(K21*PI()/200)*L21</f>
        <v>0.70297965970019372</v>
      </c>
      <c r="O21" s="5"/>
      <c r="P21" s="35">
        <f>SIN((J21-150)*PI()/200)*M21+$P$19</f>
        <v>408.43325088408648</v>
      </c>
      <c r="Q21" s="35">
        <f>COS((J21-150)*PI()/200)*M21+$Q$19</f>
        <v>400.00231821097293</v>
      </c>
      <c r="R21" s="5"/>
      <c r="S21" s="35">
        <f>$S$19+N21</f>
        <v>50.462828723262973</v>
      </c>
    </row>
    <row r="22" spans="1:19" x14ac:dyDescent="0.3">
      <c r="A22" s="2">
        <v>110026</v>
      </c>
      <c r="B22" s="2">
        <v>1</v>
      </c>
      <c r="C22" s="34"/>
      <c r="D22" s="2">
        <v>4998600</v>
      </c>
      <c r="E22" s="2">
        <f t="shared" si="0"/>
        <v>49.985999999999997</v>
      </c>
      <c r="F22" s="2">
        <v>30529600</v>
      </c>
      <c r="G22" s="2">
        <f t="shared" si="1"/>
        <v>305.29599999999999</v>
      </c>
      <c r="H22" s="2">
        <v>8463</v>
      </c>
      <c r="I22" s="2">
        <f t="shared" si="2"/>
        <v>8.4629999999999992</v>
      </c>
      <c r="J22" s="34"/>
      <c r="K22" s="34"/>
      <c r="L22" s="35"/>
      <c r="M22" s="35"/>
      <c r="N22" s="35"/>
      <c r="O22" s="5"/>
      <c r="P22" s="35"/>
      <c r="Q22" s="35"/>
      <c r="R22" s="5"/>
      <c r="S22" s="35"/>
    </row>
    <row r="23" spans="1:19" x14ac:dyDescent="0.3">
      <c r="A23" s="2">
        <v>110027</v>
      </c>
      <c r="B23" s="2">
        <v>2</v>
      </c>
      <c r="C23" s="34">
        <v>2</v>
      </c>
      <c r="D23" s="2">
        <v>26712900</v>
      </c>
      <c r="E23" s="2">
        <f t="shared" si="0"/>
        <v>267.12900000000002</v>
      </c>
      <c r="F23" s="2">
        <v>9878100</v>
      </c>
      <c r="G23" s="2">
        <f t="shared" si="1"/>
        <v>98.781000000000006</v>
      </c>
      <c r="H23" s="2">
        <v>9019</v>
      </c>
      <c r="I23" s="2">
        <f t="shared" si="2"/>
        <v>9.0190000000000001</v>
      </c>
      <c r="J23" s="34">
        <f t="shared" ref="J23" si="37">IF(G23&lt;G24,(E23+E24+200)/2,(E23+E24-200)/2)</f>
        <v>267.12900000000002</v>
      </c>
      <c r="K23" s="34">
        <f t="shared" si="36"/>
        <v>98.78</v>
      </c>
      <c r="L23" s="35">
        <f>I23/2+I24/2</f>
        <v>9.0195000000000007</v>
      </c>
      <c r="M23" s="35">
        <f t="shared" ref="M23" si="38">SIN(K23*PI()/200)*L23</f>
        <v>9.0178438541088752</v>
      </c>
      <c r="N23" s="35">
        <f t="shared" ref="N23" si="39">COS(K23*PI()/200)*L23</f>
        <v>0.17283654969599366</v>
      </c>
      <c r="O23" s="5"/>
      <c r="P23" s="35">
        <f t="shared" ref="P23" si="40">SIN((J23-150)*PI()/200)*M23+$P$19</f>
        <v>408.69338855442942</v>
      </c>
      <c r="Q23" s="35">
        <f t="shared" ref="Q23" si="41">COS((J23-150)*PI()/200)*M23+$Q$19</f>
        <v>397.60281347851173</v>
      </c>
      <c r="R23" s="5"/>
      <c r="S23" s="35">
        <f t="shared" ref="S23" si="42">$S$19+N23</f>
        <v>49.932685613258776</v>
      </c>
    </row>
    <row r="24" spans="1:19" x14ac:dyDescent="0.3">
      <c r="A24" s="2">
        <v>110028</v>
      </c>
      <c r="B24" s="2">
        <v>2</v>
      </c>
      <c r="C24" s="34"/>
      <c r="D24" s="2">
        <v>6712900</v>
      </c>
      <c r="E24" s="2">
        <f t="shared" si="0"/>
        <v>67.129000000000005</v>
      </c>
      <c r="F24" s="2">
        <v>30122100</v>
      </c>
      <c r="G24" s="2">
        <f t="shared" si="1"/>
        <v>301.221</v>
      </c>
      <c r="H24" s="2">
        <v>9020</v>
      </c>
      <c r="I24" s="2">
        <f t="shared" si="2"/>
        <v>9.02</v>
      </c>
      <c r="J24" s="34"/>
      <c r="K24" s="34"/>
      <c r="L24" s="35"/>
      <c r="M24" s="35"/>
      <c r="N24" s="35"/>
      <c r="O24" s="5"/>
      <c r="P24" s="35"/>
      <c r="Q24" s="35"/>
      <c r="R24" s="5"/>
      <c r="S24" s="35"/>
    </row>
    <row r="25" spans="1:19" x14ac:dyDescent="0.3">
      <c r="A25" s="2">
        <v>110029</v>
      </c>
      <c r="B25" s="2">
        <v>3</v>
      </c>
      <c r="C25" s="34">
        <v>3</v>
      </c>
      <c r="D25" s="2">
        <v>20875700</v>
      </c>
      <c r="E25" s="2">
        <f t="shared" si="0"/>
        <v>208.75700000000001</v>
      </c>
      <c r="F25" s="2">
        <v>9831600</v>
      </c>
      <c r="G25" s="2">
        <f t="shared" si="1"/>
        <v>98.316000000000003</v>
      </c>
      <c r="H25" s="2">
        <v>9707</v>
      </c>
      <c r="I25" s="2">
        <f t="shared" si="2"/>
        <v>9.7070000000000007</v>
      </c>
      <c r="J25" s="34">
        <f t="shared" ref="J25" si="43">IF(G25&lt;G26,(E25+E26+200)/2,(E25+E26-200)/2)</f>
        <v>208.7585</v>
      </c>
      <c r="K25" s="34">
        <f t="shared" si="36"/>
        <v>98.315500000000014</v>
      </c>
      <c r="L25" s="35">
        <f>I25/2+I26/2</f>
        <v>9.7065000000000001</v>
      </c>
      <c r="M25" s="35">
        <f t="shared" ref="M25" si="44">SIN(K25*PI()/200)*L25</f>
        <v>9.7031022680890278</v>
      </c>
      <c r="N25" s="35">
        <f t="shared" ref="N25" si="45">COS(K25*PI()/200)*L25</f>
        <v>0.25680464366046163</v>
      </c>
      <c r="O25" s="5"/>
      <c r="P25" s="35">
        <f t="shared" ref="P25" si="46">SIN((J25-150)*PI()/200)*M25+$P$19</f>
        <v>407.73726570337232</v>
      </c>
      <c r="Q25" s="35">
        <f t="shared" ref="Q25" si="47">COS((J25-150)*PI()/200)*M25+$Q$19</f>
        <v>405.85533201965637</v>
      </c>
      <c r="R25" s="5"/>
      <c r="S25" s="35">
        <f t="shared" ref="S25" si="48">$S$19+N25</f>
        <v>50.016653707223242</v>
      </c>
    </row>
    <row r="26" spans="1:19" x14ac:dyDescent="0.3">
      <c r="A26" s="2">
        <v>110030</v>
      </c>
      <c r="B26" s="2">
        <v>3</v>
      </c>
      <c r="C26" s="34"/>
      <c r="D26" s="2">
        <v>876000</v>
      </c>
      <c r="E26" s="2">
        <f t="shared" si="0"/>
        <v>8.76</v>
      </c>
      <c r="F26" s="2">
        <v>30168500</v>
      </c>
      <c r="G26" s="2">
        <f t="shared" si="1"/>
        <v>301.685</v>
      </c>
      <c r="H26" s="2">
        <v>9706</v>
      </c>
      <c r="I26" s="2">
        <f t="shared" si="2"/>
        <v>9.7059999999999995</v>
      </c>
      <c r="J26" s="34"/>
      <c r="K26" s="34"/>
      <c r="L26" s="35"/>
      <c r="M26" s="35"/>
      <c r="N26" s="35"/>
      <c r="O26" s="5"/>
      <c r="P26" s="35"/>
      <c r="Q26" s="35"/>
      <c r="R26" s="5"/>
      <c r="S26" s="35"/>
    </row>
    <row r="27" spans="1:19" x14ac:dyDescent="0.3">
      <c r="A27" s="2">
        <v>110031</v>
      </c>
      <c r="B27" s="2">
        <v>4</v>
      </c>
      <c r="C27" s="34">
        <v>4</v>
      </c>
      <c r="D27" s="2">
        <v>14131800</v>
      </c>
      <c r="E27" s="2">
        <f t="shared" si="0"/>
        <v>141.31800000000001</v>
      </c>
      <c r="F27" s="2">
        <v>9706100</v>
      </c>
      <c r="G27" s="2">
        <f t="shared" si="1"/>
        <v>97.061000000000007</v>
      </c>
      <c r="H27" s="2">
        <v>41347</v>
      </c>
      <c r="I27" s="2">
        <f t="shared" si="2"/>
        <v>41.347000000000001</v>
      </c>
      <c r="J27" s="34">
        <f>IF(G28&lt;G27,(E27+E28+200)/2,(E27+E28-200)/2)</f>
        <v>141.31950000000001</v>
      </c>
      <c r="K27" s="34">
        <f t="shared" si="36"/>
        <v>97.058999999999997</v>
      </c>
      <c r="L27" s="35">
        <f>I27/2+I28/2</f>
        <v>41.347499999999997</v>
      </c>
      <c r="M27" s="35">
        <f t="shared" ref="M27" si="49">SIN(K27*PI()/200)*L27</f>
        <v>41.303386468799609</v>
      </c>
      <c r="N27" s="35">
        <f t="shared" ref="N27" si="50">COS(K27*PI()/200)*L27</f>
        <v>1.9094560636424946</v>
      </c>
      <c r="O27" s="5"/>
      <c r="P27" s="35">
        <f t="shared" ref="P27" si="51">SIN((J27-150)*PI()/200)*M27+$P$19</f>
        <v>394.38559547498039</v>
      </c>
      <c r="Q27" s="35">
        <f t="shared" ref="Q27" si="52">COS((J27-150)*PI()/200)*M27+$Q$19</f>
        <v>440.92002194061553</v>
      </c>
      <c r="R27" s="5"/>
      <c r="S27" s="35">
        <f t="shared" ref="S27" si="53">$S$19+N27</f>
        <v>51.669305127205277</v>
      </c>
    </row>
    <row r="28" spans="1:19" x14ac:dyDescent="0.3">
      <c r="A28" s="2">
        <v>110032</v>
      </c>
      <c r="B28" s="2">
        <v>4</v>
      </c>
      <c r="C28" s="34"/>
      <c r="D28" s="2">
        <v>34132100</v>
      </c>
      <c r="E28" s="2">
        <f t="shared" si="0"/>
        <v>341.32100000000003</v>
      </c>
      <c r="F28" s="2">
        <v>30294300</v>
      </c>
      <c r="G28" s="2">
        <f t="shared" si="1"/>
        <v>302.94299999999998</v>
      </c>
      <c r="H28" s="2">
        <v>41348</v>
      </c>
      <c r="I28" s="2">
        <f t="shared" si="2"/>
        <v>41.347999999999999</v>
      </c>
      <c r="J28" s="34"/>
      <c r="K28" s="34"/>
      <c r="L28" s="35"/>
      <c r="M28" s="35"/>
      <c r="N28" s="35"/>
      <c r="O28" s="5"/>
      <c r="P28" s="35"/>
      <c r="Q28" s="35"/>
      <c r="R28" s="5"/>
      <c r="S28" s="35"/>
    </row>
    <row r="29" spans="1:19" x14ac:dyDescent="0.3">
      <c r="A29" s="2">
        <v>110035</v>
      </c>
      <c r="B29" s="2">
        <v>5</v>
      </c>
      <c r="C29" s="34">
        <v>5</v>
      </c>
      <c r="D29" s="2">
        <v>33192000</v>
      </c>
      <c r="E29" s="2">
        <f t="shared" si="0"/>
        <v>331.92</v>
      </c>
      <c r="F29" s="2">
        <v>10007200</v>
      </c>
      <c r="G29" s="2">
        <f t="shared" si="1"/>
        <v>100.072</v>
      </c>
      <c r="H29" s="2">
        <v>47860</v>
      </c>
      <c r="I29" s="2">
        <f t="shared" si="2"/>
        <v>47.86</v>
      </c>
      <c r="J29" s="34">
        <f t="shared" ref="J29" si="54">IF(G29&lt;G30,(E29+E30+200)/2,(E29+E30-200)/2)</f>
        <v>331.92250000000001</v>
      </c>
      <c r="K29" s="34">
        <f t="shared" si="36"/>
        <v>100.07</v>
      </c>
      <c r="L29" s="35">
        <f>I29/2+I30/2</f>
        <v>47.86</v>
      </c>
      <c r="M29" s="35">
        <f t="shared" ref="M29" si="55">SIN(K29*PI()/200)*L29</f>
        <v>47.859971067997833</v>
      </c>
      <c r="N29" s="35">
        <f t="shared" ref="N29" si="56">COS(K29*PI()/200)*L29</f>
        <v>-5.2624807936147613E-2</v>
      </c>
      <c r="O29" s="5"/>
      <c r="P29" s="35">
        <f t="shared" ref="P29" si="57">SIN((J29-150)*PI()/200)*M29+$P$19</f>
        <v>413.40844609687548</v>
      </c>
      <c r="Q29" s="35">
        <f t="shared" ref="Q29" si="58">COS((J29-150)*PI()/200)*M29+$Q$19</f>
        <v>354.05666094092885</v>
      </c>
      <c r="R29" s="5"/>
      <c r="S29" s="35">
        <f t="shared" ref="S29" si="59">$S$19+N29</f>
        <v>49.707224255626635</v>
      </c>
    </row>
    <row r="30" spans="1:19" x14ac:dyDescent="0.3">
      <c r="A30" s="2">
        <v>110036</v>
      </c>
      <c r="B30" s="2">
        <v>5</v>
      </c>
      <c r="C30" s="34"/>
      <c r="D30" s="2">
        <v>13192500</v>
      </c>
      <c r="E30" s="2">
        <f t="shared" si="0"/>
        <v>131.92500000000001</v>
      </c>
      <c r="F30" s="2">
        <v>29993200</v>
      </c>
      <c r="G30" s="2">
        <f t="shared" si="1"/>
        <v>299.93200000000002</v>
      </c>
      <c r="H30" s="2">
        <v>47860</v>
      </c>
      <c r="I30" s="2">
        <f t="shared" si="2"/>
        <v>47.86</v>
      </c>
      <c r="J30" s="34"/>
      <c r="K30" s="34"/>
      <c r="L30" s="35"/>
      <c r="M30" s="35"/>
      <c r="N30" s="35"/>
      <c r="O30" s="5"/>
      <c r="P30" s="35"/>
      <c r="Q30" s="35"/>
      <c r="R30" s="5"/>
      <c r="S30" s="35"/>
    </row>
    <row r="31" spans="1:19" x14ac:dyDescent="0.3">
      <c r="A31" s="2">
        <v>110038</v>
      </c>
      <c r="B31" s="2" t="s">
        <v>6</v>
      </c>
      <c r="C31" s="2" t="s">
        <v>22</v>
      </c>
      <c r="D31" s="2">
        <v>26527600</v>
      </c>
      <c r="E31" s="2">
        <f t="shared" si="0"/>
        <v>265.27600000000001</v>
      </c>
      <c r="F31" s="2">
        <v>7648900</v>
      </c>
      <c r="G31" s="2">
        <f t="shared" si="1"/>
        <v>76.489000000000004</v>
      </c>
      <c r="J31" s="5">
        <f>E31</f>
        <v>265.27600000000001</v>
      </c>
      <c r="K31" s="5">
        <f>G31-0.00145833333332964</f>
        <v>76.487541666666672</v>
      </c>
      <c r="L31" s="5"/>
      <c r="M31" s="5"/>
      <c r="N31" s="5"/>
      <c r="O31" s="5"/>
      <c r="R31" s="5"/>
    </row>
    <row r="32" spans="1:19" x14ac:dyDescent="0.3">
      <c r="A32" s="2">
        <v>110039</v>
      </c>
      <c r="B32" s="2" t="s">
        <v>7</v>
      </c>
      <c r="C32" s="2" t="s">
        <v>23</v>
      </c>
      <c r="D32" s="2">
        <v>26540100</v>
      </c>
      <c r="E32" s="2">
        <f t="shared" si="0"/>
        <v>265.40100000000001</v>
      </c>
      <c r="F32" s="2">
        <v>7648400</v>
      </c>
      <c r="G32" s="2">
        <f t="shared" si="1"/>
        <v>76.483999999999995</v>
      </c>
      <c r="J32" s="5">
        <f t="shared" ref="J32:J37" si="60">E32</f>
        <v>265.40100000000001</v>
      </c>
      <c r="K32" s="5">
        <f t="shared" ref="K32:K37" si="61">G32-0.00145833333332964</f>
        <v>76.482541666666663</v>
      </c>
      <c r="L32" s="5"/>
      <c r="M32" s="5"/>
      <c r="N32" s="5"/>
      <c r="O32" s="5"/>
      <c r="R32" s="5"/>
    </row>
    <row r="33" spans="1:18" x14ac:dyDescent="0.3">
      <c r="A33" s="2">
        <v>110040</v>
      </c>
      <c r="B33" s="2" t="s">
        <v>8</v>
      </c>
      <c r="C33" s="2" t="s">
        <v>22</v>
      </c>
      <c r="D33" s="2">
        <v>26527700</v>
      </c>
      <c r="E33" s="2">
        <f t="shared" si="0"/>
        <v>265.27699999999999</v>
      </c>
      <c r="F33" s="2">
        <v>7648500</v>
      </c>
      <c r="G33" s="2">
        <f t="shared" si="1"/>
        <v>76.484999999999999</v>
      </c>
      <c r="J33" s="5">
        <f t="shared" si="60"/>
        <v>265.27699999999999</v>
      </c>
      <c r="K33" s="5">
        <f t="shared" si="61"/>
        <v>76.483541666666667</v>
      </c>
      <c r="L33" s="5"/>
      <c r="M33" s="5"/>
      <c r="N33" s="5"/>
      <c r="O33" s="5"/>
      <c r="R33" s="5"/>
    </row>
    <row r="34" spans="1:18" x14ac:dyDescent="0.3">
      <c r="A34" s="2">
        <v>110041</v>
      </c>
      <c r="B34" s="2" t="s">
        <v>9</v>
      </c>
      <c r="C34" s="2" t="s">
        <v>24</v>
      </c>
      <c r="D34" s="2">
        <v>26534100</v>
      </c>
      <c r="E34" s="2">
        <f t="shared" si="0"/>
        <v>265.34100000000001</v>
      </c>
      <c r="F34" s="2">
        <v>7648500</v>
      </c>
      <c r="G34" s="2">
        <f t="shared" si="1"/>
        <v>76.484999999999999</v>
      </c>
      <c r="J34" s="5">
        <f t="shared" si="60"/>
        <v>265.34100000000001</v>
      </c>
      <c r="K34" s="5">
        <f t="shared" si="61"/>
        <v>76.483541666666667</v>
      </c>
      <c r="L34" s="5"/>
      <c r="M34" s="5"/>
      <c r="N34" s="5"/>
      <c r="O34" s="5"/>
      <c r="R34" s="5"/>
    </row>
    <row r="35" spans="1:18" x14ac:dyDescent="0.3">
      <c r="A35" s="2">
        <v>110042</v>
      </c>
      <c r="B35" s="2" t="s">
        <v>10</v>
      </c>
      <c r="C35" s="2" t="s">
        <v>19</v>
      </c>
      <c r="D35" s="2">
        <v>26512100</v>
      </c>
      <c r="E35" s="2">
        <f t="shared" si="0"/>
        <v>265.12099999999998</v>
      </c>
      <c r="F35" s="2">
        <v>7168500</v>
      </c>
      <c r="G35" s="2">
        <f t="shared" si="1"/>
        <v>71.685000000000002</v>
      </c>
      <c r="J35" s="5">
        <f t="shared" si="60"/>
        <v>265.12099999999998</v>
      </c>
      <c r="K35" s="5">
        <f t="shared" si="61"/>
        <v>71.68354166666667</v>
      </c>
      <c r="L35" s="5"/>
      <c r="M35" s="5"/>
      <c r="N35" s="5"/>
      <c r="O35" s="5"/>
      <c r="R35" s="5"/>
    </row>
    <row r="36" spans="1:18" x14ac:dyDescent="0.3">
      <c r="A36" s="2">
        <v>110043</v>
      </c>
      <c r="B36" s="2" t="s">
        <v>11</v>
      </c>
      <c r="C36" s="2" t="s">
        <v>20</v>
      </c>
      <c r="D36" s="2">
        <v>26524000</v>
      </c>
      <c r="E36" s="2">
        <f t="shared" si="0"/>
        <v>265.24</v>
      </c>
      <c r="F36" s="2">
        <v>7168300</v>
      </c>
      <c r="G36" s="2">
        <f t="shared" si="1"/>
        <v>71.683000000000007</v>
      </c>
      <c r="J36" s="5">
        <f t="shared" si="60"/>
        <v>265.24</v>
      </c>
      <c r="K36" s="5">
        <f t="shared" si="61"/>
        <v>71.681541666666675</v>
      </c>
      <c r="L36" s="5"/>
      <c r="M36" s="5"/>
      <c r="N36" s="5"/>
      <c r="O36" s="5"/>
      <c r="R36" s="5"/>
    </row>
    <row r="37" spans="1:18" x14ac:dyDescent="0.3">
      <c r="A37" s="2">
        <v>110044</v>
      </c>
      <c r="B37" s="2" t="s">
        <v>12</v>
      </c>
      <c r="C37" s="2" t="s">
        <v>25</v>
      </c>
      <c r="D37" s="2">
        <v>26518000</v>
      </c>
      <c r="E37" s="2">
        <f t="shared" si="0"/>
        <v>265.18</v>
      </c>
      <c r="F37" s="2">
        <v>7168300</v>
      </c>
      <c r="G37" s="2">
        <f t="shared" si="1"/>
        <v>71.683000000000007</v>
      </c>
      <c r="J37" s="5">
        <f t="shared" si="60"/>
        <v>265.18</v>
      </c>
      <c r="K37" s="5">
        <f t="shared" si="61"/>
        <v>71.681541666666675</v>
      </c>
      <c r="L37" s="5"/>
      <c r="M37" s="5"/>
      <c r="N37" s="5"/>
      <c r="O37" s="5"/>
      <c r="R37" s="5"/>
    </row>
    <row r="39" spans="1:18" x14ac:dyDescent="0.3">
      <c r="A39" s="2" t="s">
        <v>35</v>
      </c>
      <c r="B39" s="34" t="s">
        <v>36</v>
      </c>
      <c r="C39" s="34"/>
      <c r="D39" s="34" t="s">
        <v>37</v>
      </c>
      <c r="E39" s="34"/>
      <c r="F39" s="2" t="s">
        <v>38</v>
      </c>
    </row>
    <row r="40" spans="1:18" x14ac:dyDescent="0.3">
      <c r="A40" s="3">
        <v>1</v>
      </c>
      <c r="B40" s="36">
        <v>1658780.7418</v>
      </c>
      <c r="C40" s="36"/>
      <c r="D40" s="36">
        <v>8178561.7154999999</v>
      </c>
      <c r="E40" s="36"/>
      <c r="F40" s="7">
        <v>50.462899999999998</v>
      </c>
      <c r="G40" s="13"/>
      <c r="I40" s="14"/>
      <c r="J40" s="14"/>
      <c r="L40" s="13"/>
    </row>
    <row r="41" spans="1:18" x14ac:dyDescent="0.3">
      <c r="A41" s="3">
        <v>2</v>
      </c>
      <c r="B41" s="36">
        <v>1658814.4017</v>
      </c>
      <c r="C41" s="36"/>
      <c r="D41" s="36">
        <v>8178533.6879000003</v>
      </c>
      <c r="E41" s="36"/>
      <c r="F41" s="7">
        <v>49.932511289294879</v>
      </c>
      <c r="G41" s="13"/>
      <c r="I41" s="14"/>
      <c r="J41" s="14"/>
      <c r="L41" s="13"/>
    </row>
    <row r="42" spans="1:18" x14ac:dyDescent="0.3">
      <c r="A42" s="3">
        <v>3</v>
      </c>
      <c r="B42" s="36">
        <v>1658820.8244</v>
      </c>
      <c r="C42" s="36"/>
      <c r="D42" s="36">
        <v>8178528.4198000003</v>
      </c>
      <c r="E42" s="36"/>
      <c r="F42" s="7">
        <v>50.016783772961332</v>
      </c>
      <c r="G42" s="13"/>
      <c r="I42" s="14"/>
      <c r="J42" s="14"/>
      <c r="L42" s="13"/>
    </row>
    <row r="43" spans="1:18" x14ac:dyDescent="0.3">
      <c r="A43" s="3">
        <v>4</v>
      </c>
      <c r="B43" s="36">
        <v>1658854.7960000001</v>
      </c>
      <c r="C43" s="36"/>
      <c r="D43" s="36">
        <v>8178512.4907999998</v>
      </c>
      <c r="E43" s="36"/>
      <c r="F43" s="7">
        <v>51.671241949861908</v>
      </c>
      <c r="G43" s="13"/>
      <c r="I43" s="14"/>
      <c r="J43" s="14"/>
      <c r="L43" s="13"/>
    </row>
    <row r="44" spans="1:18" x14ac:dyDescent="0.3">
      <c r="A44" s="3">
        <v>5</v>
      </c>
      <c r="B44" s="36">
        <v>1658780.7418</v>
      </c>
      <c r="C44" s="36"/>
      <c r="D44" s="36">
        <v>8178561.7154999999</v>
      </c>
      <c r="E44" s="36"/>
      <c r="F44" s="7">
        <v>49.705675137035811</v>
      </c>
      <c r="G44" s="13"/>
      <c r="I44" s="14"/>
      <c r="J44" s="14"/>
      <c r="L44" s="13"/>
    </row>
    <row r="45" spans="1:18" x14ac:dyDescent="0.3">
      <c r="G45" s="13"/>
    </row>
    <row r="46" spans="1:18" x14ac:dyDescent="0.3">
      <c r="A46" s="3" t="s">
        <v>33</v>
      </c>
      <c r="B46" s="36">
        <v>1658827.8063000001</v>
      </c>
      <c r="C46" s="36"/>
      <c r="D46" s="36">
        <v>8178533.6152999997</v>
      </c>
      <c r="E46" s="36"/>
      <c r="F46" s="7">
        <v>50</v>
      </c>
      <c r="K46" s="13"/>
      <c r="L46" s="13"/>
    </row>
    <row r="47" spans="1:18" x14ac:dyDescent="0.3">
      <c r="A47" s="3" t="s">
        <v>34</v>
      </c>
      <c r="B47" s="36">
        <v>1658822.3177</v>
      </c>
      <c r="C47" s="36"/>
      <c r="D47" s="36">
        <v>8178537.9861000003</v>
      </c>
      <c r="E47" s="36"/>
      <c r="F47" s="7">
        <v>49.759849063562783</v>
      </c>
    </row>
    <row r="48" spans="1:18" x14ac:dyDescent="0.3">
      <c r="A48" s="3" t="s">
        <v>46</v>
      </c>
      <c r="B48" s="36">
        <v>1658832.9798999999</v>
      </c>
      <c r="C48" s="36"/>
      <c r="D48" s="36">
        <v>8178528.6321999999</v>
      </c>
      <c r="E48" s="36"/>
      <c r="F48" s="15">
        <v>50.048101932063851</v>
      </c>
    </row>
    <row r="49" spans="1:6" x14ac:dyDescent="0.3">
      <c r="A49" s="3" t="s">
        <v>47</v>
      </c>
      <c r="B49" s="36">
        <v>1658826.8666000001</v>
      </c>
      <c r="C49" s="36"/>
      <c r="D49" s="36">
        <v>8178532.5058000004</v>
      </c>
      <c r="E49" s="36"/>
      <c r="F49" s="15">
        <v>49.894902242111669</v>
      </c>
    </row>
  </sheetData>
  <mergeCells count="116">
    <mergeCell ref="D48:E48"/>
    <mergeCell ref="B48:C48"/>
    <mergeCell ref="B49:C49"/>
    <mergeCell ref="D49:E49"/>
    <mergeCell ref="B44:C44"/>
    <mergeCell ref="B46:C46"/>
    <mergeCell ref="B47:C47"/>
    <mergeCell ref="D40:E40"/>
    <mergeCell ref="D39:E39"/>
    <mergeCell ref="D41:E41"/>
    <mergeCell ref="D42:E42"/>
    <mergeCell ref="D43:E43"/>
    <mergeCell ref="D44:E44"/>
    <mergeCell ref="D46:E46"/>
    <mergeCell ref="D47:E47"/>
    <mergeCell ref="B39:C39"/>
    <mergeCell ref="B40:C40"/>
    <mergeCell ref="B41:C41"/>
    <mergeCell ref="B42:C42"/>
    <mergeCell ref="B43:C43"/>
    <mergeCell ref="P27:P28"/>
    <mergeCell ref="Q27:Q28"/>
    <mergeCell ref="S27:S28"/>
    <mergeCell ref="P29:P30"/>
    <mergeCell ref="Q29:Q30"/>
    <mergeCell ref="S29:S30"/>
    <mergeCell ref="P23:P24"/>
    <mergeCell ref="Q23:Q24"/>
    <mergeCell ref="S23:S24"/>
    <mergeCell ref="P25:P26"/>
    <mergeCell ref="Q25:Q26"/>
    <mergeCell ref="S25:S26"/>
    <mergeCell ref="P3:P4"/>
    <mergeCell ref="Q3:Q4"/>
    <mergeCell ref="S3:S4"/>
    <mergeCell ref="P5:P6"/>
    <mergeCell ref="Q5:Q6"/>
    <mergeCell ref="S5:S6"/>
    <mergeCell ref="N21:N22"/>
    <mergeCell ref="N23:N24"/>
    <mergeCell ref="N25:N26"/>
    <mergeCell ref="P11:P12"/>
    <mergeCell ref="Q11:Q12"/>
    <mergeCell ref="S11:S12"/>
    <mergeCell ref="P21:P22"/>
    <mergeCell ref="Q21:Q22"/>
    <mergeCell ref="S21:S22"/>
    <mergeCell ref="P7:P8"/>
    <mergeCell ref="Q7:Q8"/>
    <mergeCell ref="S7:S8"/>
    <mergeCell ref="P9:P10"/>
    <mergeCell ref="Q9:Q10"/>
    <mergeCell ref="S9:S10"/>
    <mergeCell ref="N27:N28"/>
    <mergeCell ref="N29:N30"/>
    <mergeCell ref="N3:N4"/>
    <mergeCell ref="N5:N6"/>
    <mergeCell ref="N7:N8"/>
    <mergeCell ref="N9:N10"/>
    <mergeCell ref="N11:N12"/>
    <mergeCell ref="M21:M22"/>
    <mergeCell ref="M23:M24"/>
    <mergeCell ref="M25:M26"/>
    <mergeCell ref="M27:M28"/>
    <mergeCell ref="M29:M30"/>
    <mergeCell ref="M3:M4"/>
    <mergeCell ref="M5:M6"/>
    <mergeCell ref="M7:M8"/>
    <mergeCell ref="M9:M10"/>
    <mergeCell ref="M11:M12"/>
    <mergeCell ref="C5:C6"/>
    <mergeCell ref="C7:C8"/>
    <mergeCell ref="C9:C10"/>
    <mergeCell ref="C11:C12"/>
    <mergeCell ref="C13:C14"/>
    <mergeCell ref="C29:C30"/>
    <mergeCell ref="J3:J4"/>
    <mergeCell ref="J5:J6"/>
    <mergeCell ref="J7:J8"/>
    <mergeCell ref="J9:J10"/>
    <mergeCell ref="J11:J12"/>
    <mergeCell ref="J13:J14"/>
    <mergeCell ref="J15:J16"/>
    <mergeCell ref="J21:J22"/>
    <mergeCell ref="J23:J24"/>
    <mergeCell ref="C15:C16"/>
    <mergeCell ref="C21:C22"/>
    <mergeCell ref="C23:C24"/>
    <mergeCell ref="C25:C26"/>
    <mergeCell ref="C27:C28"/>
    <mergeCell ref="C3:C4"/>
    <mergeCell ref="J25:J26"/>
    <mergeCell ref="J27:J28"/>
    <mergeCell ref="J29:J30"/>
    <mergeCell ref="K25:K26"/>
    <mergeCell ref="K27:K28"/>
    <mergeCell ref="K29:K30"/>
    <mergeCell ref="L3:L4"/>
    <mergeCell ref="L5:L6"/>
    <mergeCell ref="L7:L8"/>
    <mergeCell ref="L9:L10"/>
    <mergeCell ref="L11:L12"/>
    <mergeCell ref="L29:L30"/>
    <mergeCell ref="L21:L22"/>
    <mergeCell ref="L23:L24"/>
    <mergeCell ref="L25:L26"/>
    <mergeCell ref="L27:L28"/>
    <mergeCell ref="K3:K4"/>
    <mergeCell ref="K5:K6"/>
    <mergeCell ref="K7:K8"/>
    <mergeCell ref="K9:K10"/>
    <mergeCell ref="K11:K12"/>
    <mergeCell ref="K13:K14"/>
    <mergeCell ref="K15:K16"/>
    <mergeCell ref="K21:K22"/>
    <mergeCell ref="K23:K24"/>
  </mergeCells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2C9A1E-CAE1-4CF9-896D-9BDFDB5243CD}">
  <dimension ref="A1:T33"/>
  <sheetViews>
    <sheetView topLeftCell="C1" workbookViewId="0">
      <selection activeCell="C1" sqref="C1"/>
    </sheetView>
  </sheetViews>
  <sheetFormatPr baseColWidth="10" defaultRowHeight="14.4" x14ac:dyDescent="0.3"/>
  <cols>
    <col min="3" max="3" width="9" bestFit="1" customWidth="1"/>
    <col min="9" max="9" width="6.33203125" customWidth="1"/>
  </cols>
  <sheetData>
    <row r="1" spans="1:20" x14ac:dyDescent="0.3">
      <c r="P1">
        <v>100</v>
      </c>
      <c r="Q1">
        <v>100</v>
      </c>
    </row>
    <row r="2" spans="1:20" s="1" customFormat="1" x14ac:dyDescent="0.3">
      <c r="A2" s="1" t="s">
        <v>44</v>
      </c>
      <c r="B2" s="1" t="s">
        <v>16</v>
      </c>
      <c r="F2" s="1" t="s">
        <v>14</v>
      </c>
      <c r="G2" s="1" t="s">
        <v>15</v>
      </c>
      <c r="H2" s="1" t="s">
        <v>26</v>
      </c>
      <c r="J2" s="1" t="s">
        <v>27</v>
      </c>
      <c r="K2" s="1" t="s">
        <v>15</v>
      </c>
      <c r="L2" s="1" t="s">
        <v>26</v>
      </c>
      <c r="M2" s="1" t="s">
        <v>31</v>
      </c>
      <c r="N2" s="1" t="s">
        <v>32</v>
      </c>
      <c r="P2" s="1" t="s">
        <v>28</v>
      </c>
      <c r="Q2" s="1" t="s">
        <v>29</v>
      </c>
      <c r="S2" s="1" t="s">
        <v>30</v>
      </c>
      <c r="T2" s="11">
        <f>S3-N3</f>
        <v>50.048101932063851</v>
      </c>
    </row>
    <row r="3" spans="1:20" x14ac:dyDescent="0.3">
      <c r="A3">
        <v>110002</v>
      </c>
      <c r="B3">
        <v>1</v>
      </c>
      <c r="C3">
        <v>30556500</v>
      </c>
      <c r="D3">
        <v>9845700</v>
      </c>
      <c r="E3">
        <v>17093</v>
      </c>
      <c r="F3" s="8">
        <f>C3/100000</f>
        <v>305.565</v>
      </c>
      <c r="G3" s="8">
        <f t="shared" ref="G3" si="0">D3/100000</f>
        <v>98.456999999999994</v>
      </c>
      <c r="H3" s="8">
        <f>E3/1000</f>
        <v>17.093</v>
      </c>
      <c r="J3" s="35">
        <f>IF(G3&lt;G4,(F3+F4+200)/2,(F3+F4-200)/2)</f>
        <v>305.56799999999998</v>
      </c>
      <c r="K3" s="34">
        <f>G3+(400-(G3+G4))/2</f>
        <v>98.454999999999984</v>
      </c>
      <c r="L3" s="35">
        <f>H3/2+H4/2</f>
        <v>17.093499999999999</v>
      </c>
      <c r="M3" s="35">
        <f>SIN(K3*PI()/200)*L3</f>
        <v>17.088466426594177</v>
      </c>
      <c r="N3" s="35">
        <f>COS(K3*PI()/200)*L3</f>
        <v>0.41479806793614726</v>
      </c>
      <c r="P3" s="35">
        <f>SIN((J3-150)*PI()/200)*M3+$P$1</f>
        <v>110.98169538282886</v>
      </c>
      <c r="Q3" s="35">
        <f>COS((J3-150)*PI()/200)*M3+$Q$1</f>
        <v>86.907328334843513</v>
      </c>
      <c r="S3" s="36">
        <v>50.462899999999998</v>
      </c>
    </row>
    <row r="4" spans="1:20" x14ac:dyDescent="0.3">
      <c r="A4">
        <v>110004</v>
      </c>
      <c r="B4">
        <v>1</v>
      </c>
      <c r="C4">
        <v>10557100</v>
      </c>
      <c r="D4">
        <v>30154700</v>
      </c>
      <c r="E4">
        <v>17094</v>
      </c>
      <c r="F4" s="8">
        <f t="shared" ref="F4:F33" si="1">C4/100000</f>
        <v>105.571</v>
      </c>
      <c r="G4" s="8">
        <f t="shared" ref="G4:G33" si="2">D4/100000</f>
        <v>301.54700000000003</v>
      </c>
      <c r="H4" s="8">
        <f t="shared" ref="H4:H28" si="3">E4/1000</f>
        <v>17.094000000000001</v>
      </c>
      <c r="J4" s="35"/>
      <c r="K4" s="34"/>
      <c r="L4" s="35"/>
      <c r="M4" s="35"/>
      <c r="N4" s="35"/>
      <c r="P4" s="35"/>
      <c r="Q4" s="35"/>
      <c r="S4" s="36"/>
    </row>
    <row r="5" spans="1:20" x14ac:dyDescent="0.3">
      <c r="A5">
        <v>110006</v>
      </c>
      <c r="B5">
        <v>2</v>
      </c>
      <c r="C5">
        <v>10930900</v>
      </c>
      <c r="D5">
        <v>29962000</v>
      </c>
      <c r="E5">
        <v>19254</v>
      </c>
      <c r="F5" s="8">
        <f t="shared" si="1"/>
        <v>109.309</v>
      </c>
      <c r="G5" s="8">
        <f t="shared" si="2"/>
        <v>299.62</v>
      </c>
      <c r="H5" s="8">
        <f t="shared" si="3"/>
        <v>19.254000000000001</v>
      </c>
      <c r="J5" s="35">
        <f>IF(G6&lt;G5,(F5+F6+200)/2,(F5+F6-200)/2)</f>
        <v>309.30649999999997</v>
      </c>
      <c r="K5" s="34">
        <f>G6+(400-(G6+G5))/2</f>
        <v>100.381</v>
      </c>
      <c r="L5" s="35">
        <f t="shared" ref="L5" si="4">H5/2+H6/2</f>
        <v>19.253500000000003</v>
      </c>
      <c r="M5" s="35">
        <f t="shared" ref="M5" si="5">SIN(K5*PI()/200)*L5</f>
        <v>19.253155199328628</v>
      </c>
      <c r="N5" s="35">
        <f t="shared" ref="N5" si="6">COS(K5*PI()/200)*L5</f>
        <v>-0.11522638831938094</v>
      </c>
      <c r="P5" s="35">
        <f t="shared" ref="P5" si="7">SIN((J5-150)*PI()/200)*M5+$P$1</f>
        <v>111.48572401369707</v>
      </c>
      <c r="Q5" s="35">
        <f t="shared" ref="Q5" si="8">COS((J5-150)*PI()/200)*M5+$Q$1</f>
        <v>84.548070379055645</v>
      </c>
      <c r="S5" s="36">
        <f>$T$2+N5</f>
        <v>49.932875543744473</v>
      </c>
    </row>
    <row r="6" spans="1:20" x14ac:dyDescent="0.3">
      <c r="A6">
        <v>110008</v>
      </c>
      <c r="B6">
        <v>2</v>
      </c>
      <c r="C6">
        <v>30930400</v>
      </c>
      <c r="D6">
        <v>10038200</v>
      </c>
      <c r="E6">
        <v>19253</v>
      </c>
      <c r="F6" s="8">
        <f t="shared" si="1"/>
        <v>309.30399999999997</v>
      </c>
      <c r="G6" s="8">
        <f t="shared" si="2"/>
        <v>100.38200000000001</v>
      </c>
      <c r="H6" s="8">
        <f t="shared" si="3"/>
        <v>19.253</v>
      </c>
      <c r="J6" s="35"/>
      <c r="K6" s="34"/>
      <c r="L6" s="35"/>
      <c r="M6" s="35"/>
      <c r="N6" s="35"/>
      <c r="P6" s="35"/>
      <c r="Q6" s="35"/>
      <c r="S6" s="36"/>
    </row>
    <row r="7" spans="1:20" x14ac:dyDescent="0.3">
      <c r="A7">
        <v>110010</v>
      </c>
      <c r="B7">
        <v>3</v>
      </c>
      <c r="C7">
        <v>29128100</v>
      </c>
      <c r="D7">
        <v>10016800</v>
      </c>
      <c r="E7">
        <v>12156</v>
      </c>
      <c r="F7" s="8">
        <f t="shared" si="1"/>
        <v>291.28100000000001</v>
      </c>
      <c r="G7" s="8">
        <f t="shared" si="2"/>
        <v>100.16800000000001</v>
      </c>
      <c r="H7" s="8">
        <f t="shared" si="3"/>
        <v>12.156000000000001</v>
      </c>
      <c r="J7" s="35">
        <f t="shared" ref="J7" si="9">IF(G7&lt;G8,(F7+F8+200)/2,(F7+F8-200)/2)</f>
        <v>291.2835</v>
      </c>
      <c r="K7" s="34">
        <f t="shared" ref="K7" si="10">G7+(400-(G7+G8))/2</f>
        <v>100.16650000000001</v>
      </c>
      <c r="L7" s="35">
        <f t="shared" ref="L7" si="11">H7/2+H8/2</f>
        <v>12.157</v>
      </c>
      <c r="M7" s="35">
        <f t="shared" ref="M7" si="12">SIN(K7*PI()/200)*L7</f>
        <v>12.156958421922614</v>
      </c>
      <c r="N7" s="35">
        <f t="shared" ref="N7" si="13">COS(K7*PI()/200)*L7</f>
        <v>-3.1795088375726963E-2</v>
      </c>
      <c r="P7" s="35">
        <f t="shared" ref="P7" si="14">SIN((J7-150)*PI()/200)*M7+$P$1</f>
        <v>109.68913162973041</v>
      </c>
      <c r="Q7" s="35">
        <f t="shared" ref="Q7" si="15">COS((J7-150)*PI()/200)*M7+$Q$1</f>
        <v>92.657495908471489</v>
      </c>
      <c r="S7" s="36">
        <f t="shared" ref="S7" si="16">$T$2+N7</f>
        <v>50.016306843688128</v>
      </c>
    </row>
    <row r="8" spans="1:20" x14ac:dyDescent="0.3">
      <c r="A8">
        <v>110012</v>
      </c>
      <c r="B8">
        <v>3</v>
      </c>
      <c r="C8">
        <v>9128600</v>
      </c>
      <c r="D8">
        <v>29983500</v>
      </c>
      <c r="E8">
        <v>12158</v>
      </c>
      <c r="F8" s="8">
        <f t="shared" si="1"/>
        <v>91.286000000000001</v>
      </c>
      <c r="G8" s="8">
        <f t="shared" si="2"/>
        <v>299.83499999999998</v>
      </c>
      <c r="H8" s="8">
        <f t="shared" si="3"/>
        <v>12.157999999999999</v>
      </c>
      <c r="J8" s="35"/>
      <c r="K8" s="34"/>
      <c r="L8" s="35"/>
      <c r="M8" s="35"/>
      <c r="N8" s="35"/>
      <c r="P8" s="35"/>
      <c r="Q8" s="35"/>
      <c r="S8" s="36"/>
    </row>
    <row r="9" spans="1:20" x14ac:dyDescent="0.3">
      <c r="A9">
        <v>110014</v>
      </c>
      <c r="B9">
        <v>4</v>
      </c>
      <c r="C9">
        <v>33293600</v>
      </c>
      <c r="D9">
        <v>30379900</v>
      </c>
      <c r="E9">
        <v>27186</v>
      </c>
      <c r="F9" s="8">
        <f t="shared" si="1"/>
        <v>332.93599999999998</v>
      </c>
      <c r="G9" s="8">
        <f t="shared" si="2"/>
        <v>303.79899999999998</v>
      </c>
      <c r="H9" s="8">
        <f t="shared" si="3"/>
        <v>27.186</v>
      </c>
      <c r="J9" s="35">
        <f t="shared" ref="J9" si="17">IF(G9&lt;G10,(F9+F10+200)/2,(F9+F10-200)/2)</f>
        <v>132.93299999999999</v>
      </c>
      <c r="K9" s="34">
        <f>G10+(400-(G10+G9))/2</f>
        <v>96.204000000000008</v>
      </c>
      <c r="L9" s="35">
        <f t="shared" ref="L9" si="18">H9/2+H10/2</f>
        <v>27.186</v>
      </c>
      <c r="M9" s="35">
        <f t="shared" ref="M9" si="19">SIN(K9*PI()/200)*L9</f>
        <v>27.137685354275689</v>
      </c>
      <c r="N9" s="35">
        <f t="shared" ref="N9" si="20">COS(K9*PI()/200)*L9</f>
        <v>1.6200708664533039</v>
      </c>
      <c r="P9" s="35">
        <f t="shared" ref="P9" si="21">SIN((J9-150)*PI()/200)*M9+$P$1</f>
        <v>92.811551818939677</v>
      </c>
      <c r="Q9" s="35">
        <f t="shared" ref="Q9" si="22">COS((J9-150)*PI()/200)*M9+$Q$1</f>
        <v>126.16830485789784</v>
      </c>
      <c r="S9" s="36">
        <f t="shared" ref="S9" si="23">$T$2+N9</f>
        <v>51.668172798517155</v>
      </c>
    </row>
    <row r="10" spans="1:20" x14ac:dyDescent="0.3">
      <c r="A10">
        <v>110016</v>
      </c>
      <c r="B10">
        <v>4</v>
      </c>
      <c r="C10">
        <v>13293000</v>
      </c>
      <c r="D10">
        <v>9620700</v>
      </c>
      <c r="E10">
        <v>27186</v>
      </c>
      <c r="F10" s="8">
        <f t="shared" si="1"/>
        <v>132.93</v>
      </c>
      <c r="G10" s="8">
        <f t="shared" si="2"/>
        <v>96.206999999999994</v>
      </c>
      <c r="H10" s="8">
        <f t="shared" si="3"/>
        <v>27.186</v>
      </c>
      <c r="J10" s="35"/>
      <c r="K10" s="34"/>
      <c r="L10" s="35"/>
      <c r="M10" s="35"/>
      <c r="N10" s="35"/>
      <c r="P10" s="35"/>
      <c r="Q10" s="35"/>
      <c r="S10" s="36"/>
    </row>
    <row r="11" spans="1:20" x14ac:dyDescent="0.3">
      <c r="A11">
        <v>110018</v>
      </c>
      <c r="B11">
        <v>5</v>
      </c>
      <c r="C11">
        <v>32832000</v>
      </c>
      <c r="D11">
        <v>10035100</v>
      </c>
      <c r="E11">
        <v>61834</v>
      </c>
      <c r="F11" s="8">
        <f t="shared" si="1"/>
        <v>328.32</v>
      </c>
      <c r="G11" s="8">
        <f t="shared" si="2"/>
        <v>100.351</v>
      </c>
      <c r="H11" s="8">
        <f t="shared" si="3"/>
        <v>61.834000000000003</v>
      </c>
      <c r="J11" s="35">
        <f t="shared" ref="J11" si="24">IF(G11&lt;G12,(F11+F12+200)/2,(F11+F12-200)/2)</f>
        <v>328.32150000000001</v>
      </c>
      <c r="K11" s="34">
        <f t="shared" ref="K11" si="25">G11+(400-(G11+G12))/2</f>
        <v>100.3485</v>
      </c>
      <c r="L11" s="35">
        <f t="shared" ref="L11" si="26">H11/2+H12/2</f>
        <v>61.834000000000003</v>
      </c>
      <c r="M11" s="35">
        <f t="shared" ref="M11" si="27">SIN(K11*PI()/200)*L11</f>
        <v>61.833073508199078</v>
      </c>
      <c r="N11" s="35">
        <f t="shared" ref="N11" si="28">COS(K11*PI()/200)*L11</f>
        <v>-0.33849155033761069</v>
      </c>
      <c r="P11" s="35">
        <f t="shared" ref="P11" si="29">SIN((J11-150)*PI()/200)*M11+$P$1</f>
        <v>120.65113784586966</v>
      </c>
      <c r="Q11" s="35">
        <f t="shared" ref="Q11" si="30">COS((J11-150)*PI()/200)*M11+$Q$1</f>
        <v>41.717416965775783</v>
      </c>
      <c r="S11" s="36">
        <f t="shared" ref="S11" si="31">$T$2+N11</f>
        <v>49.709610381726243</v>
      </c>
    </row>
    <row r="12" spans="1:20" x14ac:dyDescent="0.3">
      <c r="A12">
        <v>110020</v>
      </c>
      <c r="B12">
        <v>5</v>
      </c>
      <c r="C12">
        <v>12832300</v>
      </c>
      <c r="D12">
        <v>29965400</v>
      </c>
      <c r="E12">
        <v>61834</v>
      </c>
      <c r="F12" s="8">
        <f t="shared" si="1"/>
        <v>128.32300000000001</v>
      </c>
      <c r="G12" s="8">
        <f t="shared" si="2"/>
        <v>299.654</v>
      </c>
      <c r="H12" s="8">
        <f t="shared" si="3"/>
        <v>61.834000000000003</v>
      </c>
      <c r="J12" s="35"/>
      <c r="K12" s="34"/>
      <c r="L12" s="35"/>
      <c r="M12" s="35"/>
      <c r="N12" s="35"/>
      <c r="P12" s="35"/>
      <c r="Q12" s="35"/>
      <c r="S12" s="36"/>
    </row>
    <row r="13" spans="1:20" x14ac:dyDescent="0.3">
      <c r="A13">
        <v>10022</v>
      </c>
      <c r="B13" t="s">
        <v>39</v>
      </c>
      <c r="C13">
        <v>29656800</v>
      </c>
      <c r="D13">
        <v>8522200</v>
      </c>
      <c r="F13" s="8">
        <f t="shared" si="1"/>
        <v>296.56799999999998</v>
      </c>
      <c r="G13" s="8">
        <f t="shared" si="2"/>
        <v>85.221999999999994</v>
      </c>
      <c r="H13" s="8"/>
      <c r="J13" s="10">
        <f>F13</f>
        <v>296.56799999999998</v>
      </c>
      <c r="K13" s="10">
        <f>G13</f>
        <v>85.221999999999994</v>
      </c>
      <c r="L13" s="10"/>
      <c r="M13" s="10"/>
    </row>
    <row r="14" spans="1:20" x14ac:dyDescent="0.3">
      <c r="A14">
        <v>110024</v>
      </c>
      <c r="B14" t="s">
        <v>40</v>
      </c>
      <c r="C14">
        <v>29664700</v>
      </c>
      <c r="D14">
        <v>8522000</v>
      </c>
      <c r="F14" s="8">
        <f t="shared" si="1"/>
        <v>296.64699999999999</v>
      </c>
      <c r="G14" s="8">
        <f t="shared" si="2"/>
        <v>85.22</v>
      </c>
      <c r="H14" s="8"/>
      <c r="J14" s="10">
        <f t="shared" ref="J14:J16" si="32">F14</f>
        <v>296.64699999999999</v>
      </c>
      <c r="K14" s="10">
        <f t="shared" ref="K14:K16" si="33">G14</f>
        <v>85.22</v>
      </c>
      <c r="L14" s="10"/>
      <c r="M14" s="10"/>
    </row>
    <row r="15" spans="1:20" x14ac:dyDescent="0.3">
      <c r="A15">
        <v>110026</v>
      </c>
      <c r="B15" t="s">
        <v>41</v>
      </c>
      <c r="C15">
        <v>29651300</v>
      </c>
      <c r="D15">
        <v>8180300</v>
      </c>
      <c r="F15" s="8">
        <f t="shared" si="1"/>
        <v>296.51299999999998</v>
      </c>
      <c r="G15" s="8">
        <f t="shared" si="2"/>
        <v>81.802999999999997</v>
      </c>
      <c r="H15" s="8"/>
      <c r="J15" s="10">
        <f t="shared" si="32"/>
        <v>296.51299999999998</v>
      </c>
      <c r="K15" s="10">
        <f t="shared" si="33"/>
        <v>81.802999999999997</v>
      </c>
      <c r="L15" s="10"/>
      <c r="M15" s="10"/>
    </row>
    <row r="16" spans="1:20" x14ac:dyDescent="0.3">
      <c r="A16">
        <v>110028</v>
      </c>
      <c r="B16" t="s">
        <v>42</v>
      </c>
      <c r="C16">
        <v>29659100</v>
      </c>
      <c r="D16">
        <v>8180300</v>
      </c>
      <c r="F16" s="8">
        <f t="shared" si="1"/>
        <v>296.59100000000001</v>
      </c>
      <c r="G16" s="8">
        <f t="shared" si="2"/>
        <v>81.802999999999997</v>
      </c>
      <c r="H16" s="8"/>
      <c r="J16" s="10">
        <f t="shared" si="32"/>
        <v>296.59100000000001</v>
      </c>
      <c r="K16" s="10">
        <f t="shared" si="33"/>
        <v>81.802999999999997</v>
      </c>
      <c r="L16" s="10"/>
      <c r="M16" s="10"/>
    </row>
    <row r="17" spans="1:20" x14ac:dyDescent="0.3">
      <c r="A17" s="1" t="s">
        <v>45</v>
      </c>
      <c r="F17" s="8"/>
      <c r="G17" s="8"/>
      <c r="H17" s="8"/>
      <c r="J17" s="6"/>
      <c r="P17" s="8">
        <v>250</v>
      </c>
      <c r="Q17" s="8">
        <v>250</v>
      </c>
      <c r="T17" s="12">
        <f>S19-N19</f>
        <v>49.894902242111669</v>
      </c>
    </row>
    <row r="18" spans="1:20" s="1" customFormat="1" x14ac:dyDescent="0.3">
      <c r="A18" s="1" t="s">
        <v>44</v>
      </c>
      <c r="B18" s="1" t="s">
        <v>16</v>
      </c>
      <c r="F18" s="1" t="s">
        <v>14</v>
      </c>
      <c r="G18" s="1" t="s">
        <v>15</v>
      </c>
      <c r="H18" s="1" t="s">
        <v>26</v>
      </c>
      <c r="J18" s="1" t="s">
        <v>27</v>
      </c>
      <c r="K18" s="1" t="s">
        <v>15</v>
      </c>
      <c r="L18" s="1" t="s">
        <v>26</v>
      </c>
      <c r="M18" s="1" t="s">
        <v>31</v>
      </c>
      <c r="N18" s="1" t="s">
        <v>32</v>
      </c>
      <c r="P18" s="1" t="s">
        <v>28</v>
      </c>
      <c r="Q18" s="1" t="s">
        <v>29</v>
      </c>
      <c r="S18" s="1" t="s">
        <v>30</v>
      </c>
      <c r="T18" s="11">
        <f>S19-N19</f>
        <v>49.894902242111669</v>
      </c>
    </row>
    <row r="19" spans="1:20" x14ac:dyDescent="0.3">
      <c r="A19">
        <v>110039</v>
      </c>
      <c r="B19">
        <v>1</v>
      </c>
      <c r="C19">
        <v>29109900</v>
      </c>
      <c r="D19">
        <v>9660000</v>
      </c>
      <c r="E19">
        <v>10632</v>
      </c>
      <c r="F19" s="8">
        <f t="shared" si="1"/>
        <v>291.09899999999999</v>
      </c>
      <c r="G19" s="8">
        <f t="shared" si="2"/>
        <v>96.6</v>
      </c>
      <c r="H19" s="8">
        <f t="shared" si="3"/>
        <v>10.632</v>
      </c>
      <c r="J19" s="35">
        <f>IF(G19&lt;G20,(F19+F20+200)/2,(F19+F20-200)/2)</f>
        <v>291.10050000000001</v>
      </c>
      <c r="K19" s="34">
        <f t="shared" ref="K19:K27" si="34">G19+(400-(G19+G20))/2</f>
        <v>96.597499999999997</v>
      </c>
      <c r="L19" s="35">
        <f>H19/2+H20/2</f>
        <v>10.6325</v>
      </c>
      <c r="M19" s="35">
        <f>SIN(K19*PI()/200)*L19</f>
        <v>10.617317683720019</v>
      </c>
      <c r="N19" s="35">
        <f>COS(K19*PI()/200)*L19</f>
        <v>0.56799775788832696</v>
      </c>
      <c r="P19" s="35">
        <f>SIN((J19-150)*PI()/200)*M19+$P$17</f>
        <v>258.48043182787376</v>
      </c>
      <c r="Q19" s="35">
        <f>COS((J19-150)*PI()/200)*M19+$Q$17</f>
        <v>243.61175213303216</v>
      </c>
      <c r="S19" s="36">
        <v>50.462899999999998</v>
      </c>
    </row>
    <row r="20" spans="1:20" x14ac:dyDescent="0.3">
      <c r="A20">
        <v>110044</v>
      </c>
      <c r="B20">
        <v>1</v>
      </c>
      <c r="C20">
        <v>9110200</v>
      </c>
      <c r="D20">
        <v>30340500</v>
      </c>
      <c r="E20">
        <v>10633</v>
      </c>
      <c r="F20" s="8">
        <f t="shared" si="1"/>
        <v>91.102000000000004</v>
      </c>
      <c r="G20" s="8">
        <f t="shared" si="2"/>
        <v>303.40499999999997</v>
      </c>
      <c r="H20" s="8">
        <f t="shared" si="3"/>
        <v>10.632999999999999</v>
      </c>
      <c r="J20" s="35"/>
      <c r="K20" s="34"/>
      <c r="L20" s="35"/>
      <c r="M20" s="35"/>
      <c r="N20" s="35"/>
      <c r="P20" s="35"/>
      <c r="Q20" s="35"/>
      <c r="S20" s="36"/>
    </row>
    <row r="21" spans="1:20" x14ac:dyDescent="0.3">
      <c r="A21">
        <v>110040</v>
      </c>
      <c r="B21">
        <v>2</v>
      </c>
      <c r="C21">
        <v>29928700</v>
      </c>
      <c r="D21">
        <v>9981200</v>
      </c>
      <c r="E21">
        <v>12520</v>
      </c>
      <c r="F21" s="8">
        <f t="shared" si="1"/>
        <v>299.28699999999998</v>
      </c>
      <c r="G21" s="8">
        <f t="shared" si="2"/>
        <v>99.811999999999998</v>
      </c>
      <c r="H21" s="8">
        <f t="shared" si="3"/>
        <v>12.52</v>
      </c>
      <c r="J21" s="35">
        <f t="shared" ref="J21" si="35">IF(G21&lt;G22,(F21+F22+200)/2,(F21+F22-200)/2)</f>
        <v>299.2885</v>
      </c>
      <c r="K21" s="34">
        <f t="shared" si="34"/>
        <v>99.8095</v>
      </c>
      <c r="L21" s="35">
        <f t="shared" ref="L21" si="36">H21/2+H22/2</f>
        <v>12.521000000000001</v>
      </c>
      <c r="M21" s="35">
        <f t="shared" ref="M21" si="37">SIN(K21*PI()/200)*L21</f>
        <v>12.520943941895361</v>
      </c>
      <c r="N21" s="35">
        <f t="shared" ref="N21" si="38">COS(K21*PI()/200)*L21</f>
        <v>3.7467371323366305E-2</v>
      </c>
      <c r="P21" s="35">
        <f t="shared" ref="P21" si="39">SIN((J21-150)*PI()/200)*M21+$P$17</f>
        <v>258.95203961002363</v>
      </c>
      <c r="Q21" s="35">
        <f t="shared" ref="Q21" si="40">COS((J21-150)*PI()/200)*M21+$Q$17</f>
        <v>241.24585675142026</v>
      </c>
      <c r="S21" s="36">
        <f>$T$17+N21</f>
        <v>49.932369613435036</v>
      </c>
    </row>
    <row r="22" spans="1:20" x14ac:dyDescent="0.3">
      <c r="A22">
        <v>110045</v>
      </c>
      <c r="B22">
        <v>2</v>
      </c>
      <c r="C22">
        <v>9929000</v>
      </c>
      <c r="D22">
        <v>30019300</v>
      </c>
      <c r="E22">
        <v>12522</v>
      </c>
      <c r="F22" s="8">
        <f t="shared" si="1"/>
        <v>99.29</v>
      </c>
      <c r="G22" s="8">
        <f t="shared" si="2"/>
        <v>300.19299999999998</v>
      </c>
      <c r="H22" s="8">
        <f t="shared" si="3"/>
        <v>12.522</v>
      </c>
      <c r="J22" s="35"/>
      <c r="K22" s="34"/>
      <c r="L22" s="35"/>
      <c r="M22" s="35"/>
      <c r="N22" s="35"/>
      <c r="P22" s="35"/>
      <c r="Q22" s="35"/>
      <c r="S22" s="36"/>
    </row>
    <row r="23" spans="1:20" x14ac:dyDescent="0.3">
      <c r="A23">
        <v>110041</v>
      </c>
      <c r="B23">
        <v>3</v>
      </c>
      <c r="C23">
        <v>25541800</v>
      </c>
      <c r="D23">
        <v>9893600</v>
      </c>
      <c r="E23">
        <v>7295</v>
      </c>
      <c r="F23" s="8">
        <f t="shared" si="1"/>
        <v>255.41800000000001</v>
      </c>
      <c r="G23" s="8">
        <f t="shared" si="2"/>
        <v>98.936000000000007</v>
      </c>
      <c r="H23" s="8">
        <f t="shared" si="3"/>
        <v>7.2949999999999999</v>
      </c>
      <c r="J23" s="35">
        <f t="shared" ref="J23" si="41">IF(G23&lt;G24,(F23+F24+200)/2,(F23+F24-200)/2)</f>
        <v>255.41900000000001</v>
      </c>
      <c r="K23" s="34">
        <f t="shared" si="34"/>
        <v>98.936000000000007</v>
      </c>
      <c r="L23" s="35">
        <f t="shared" ref="L23" si="42">H23/2+H24/2</f>
        <v>7.2955000000000005</v>
      </c>
      <c r="M23" s="35">
        <f t="shared" ref="M23" si="43">SIN(K23*PI()/200)*L23</f>
        <v>7.2944810849744339</v>
      </c>
      <c r="N23" s="35">
        <f t="shared" ref="N23" si="44">COS(K23*PI()/200)*L23</f>
        <v>0.12192600604553042</v>
      </c>
      <c r="P23" s="35">
        <f t="shared" ref="P23" si="45">SIN((J23-150)*PI()/200)*M23+$P$17</f>
        <v>257.26807036638161</v>
      </c>
      <c r="Q23" s="35">
        <f t="shared" ref="Q23" si="46">COS((J23-150)*PI()/200)*M23+$Q$17</f>
        <v>249.37983272548814</v>
      </c>
      <c r="S23" s="36">
        <f t="shared" ref="S23" si="47">$T$17+N23</f>
        <v>50.016828248157196</v>
      </c>
    </row>
    <row r="24" spans="1:20" x14ac:dyDescent="0.3">
      <c r="A24">
        <v>110046</v>
      </c>
      <c r="B24">
        <v>3</v>
      </c>
      <c r="C24">
        <v>5542000</v>
      </c>
      <c r="D24">
        <v>30106400</v>
      </c>
      <c r="E24">
        <v>7296</v>
      </c>
      <c r="F24" s="8">
        <f t="shared" si="1"/>
        <v>55.42</v>
      </c>
      <c r="G24" s="8">
        <f t="shared" si="2"/>
        <v>301.06400000000002</v>
      </c>
      <c r="H24" s="8">
        <f t="shared" si="3"/>
        <v>7.2960000000000003</v>
      </c>
      <c r="J24" s="35"/>
      <c r="K24" s="34"/>
      <c r="L24" s="35"/>
      <c r="M24" s="35"/>
      <c r="N24" s="35"/>
      <c r="P24" s="35"/>
      <c r="Q24" s="35"/>
      <c r="S24" s="36"/>
    </row>
    <row r="25" spans="1:20" x14ac:dyDescent="0.3">
      <c r="A25">
        <v>110042</v>
      </c>
      <c r="B25">
        <v>4</v>
      </c>
      <c r="C25">
        <v>13286000</v>
      </c>
      <c r="D25">
        <v>9670800</v>
      </c>
      <c r="E25">
        <v>34406</v>
      </c>
      <c r="F25" s="8">
        <f t="shared" si="1"/>
        <v>132.86000000000001</v>
      </c>
      <c r="G25" s="8">
        <f t="shared" si="2"/>
        <v>96.707999999999998</v>
      </c>
      <c r="H25" s="8">
        <f t="shared" si="3"/>
        <v>34.405999999999999</v>
      </c>
      <c r="J25" s="35">
        <f>IF(G26&lt;G25,(F25+F26+200)/2,(F25+F26-200)/2)</f>
        <v>132.86199999999999</v>
      </c>
      <c r="K25" s="34">
        <f t="shared" si="34"/>
        <v>96.708499999999987</v>
      </c>
      <c r="L25" s="35">
        <f t="shared" ref="L25" si="48">H25/2+H26/2</f>
        <v>34.405999999999999</v>
      </c>
      <c r="M25" s="35">
        <f t="shared" ref="M25" si="49">SIN(K25*PI()/200)*L25</f>
        <v>34.360023605070992</v>
      </c>
      <c r="N25" s="35">
        <f t="shared" ref="N25" si="50">COS(K25*PI()/200)*L25</f>
        <v>1.7780927588188085</v>
      </c>
      <c r="P25" s="35">
        <f t="shared" ref="P25" si="51">SIN((J25-150)*PI()/200)*M25+$P$17</f>
        <v>240.86149478703791</v>
      </c>
      <c r="Q25" s="35">
        <f t="shared" ref="Q25" si="52">COS((J25-150)*PI()/200)*M25+$Q$17</f>
        <v>283.12248397408774</v>
      </c>
      <c r="S25" s="36">
        <f t="shared" ref="S25" si="53">$T$17+N25</f>
        <v>51.672995000930477</v>
      </c>
    </row>
    <row r="26" spans="1:20" x14ac:dyDescent="0.3">
      <c r="A26">
        <v>110047</v>
      </c>
      <c r="B26">
        <v>4</v>
      </c>
      <c r="C26">
        <v>33286400</v>
      </c>
      <c r="D26">
        <v>30329100</v>
      </c>
      <c r="E26">
        <v>34406</v>
      </c>
      <c r="F26" s="8">
        <f t="shared" si="1"/>
        <v>332.86399999999998</v>
      </c>
      <c r="G26" s="8">
        <f t="shared" si="2"/>
        <v>303.291</v>
      </c>
      <c r="H26" s="8">
        <f t="shared" si="3"/>
        <v>34.405999999999999</v>
      </c>
      <c r="J26" s="35"/>
      <c r="K26" s="34"/>
      <c r="L26" s="35"/>
      <c r="M26" s="35"/>
      <c r="N26" s="35"/>
      <c r="P26" s="35"/>
      <c r="Q26" s="35"/>
      <c r="S26" s="36"/>
    </row>
    <row r="27" spans="1:20" x14ac:dyDescent="0.3">
      <c r="A27">
        <v>110043</v>
      </c>
      <c r="B27">
        <v>5</v>
      </c>
      <c r="C27">
        <v>32921600</v>
      </c>
      <c r="D27">
        <v>10022600</v>
      </c>
      <c r="E27">
        <v>54596</v>
      </c>
      <c r="F27" s="8">
        <f t="shared" si="1"/>
        <v>329.21600000000001</v>
      </c>
      <c r="G27" s="8">
        <f t="shared" si="2"/>
        <v>100.226</v>
      </c>
      <c r="H27" s="8">
        <f t="shared" si="3"/>
        <v>54.595999999999997</v>
      </c>
      <c r="J27" s="35">
        <f t="shared" ref="J27" si="54">IF(G27&lt;G28,(F27+F28+200)/2,(F27+F28-200)/2)</f>
        <v>329.21600000000001</v>
      </c>
      <c r="K27" s="34">
        <f t="shared" si="34"/>
        <v>100.2225</v>
      </c>
      <c r="L27" s="35">
        <f t="shared" ref="L27" si="55">H27/2+H28/2</f>
        <v>54.595500000000001</v>
      </c>
      <c r="M27" s="35">
        <f t="shared" ref="M27" si="56">SIN(K27*PI()/200)*L27</f>
        <v>54.595166553475863</v>
      </c>
      <c r="N27" s="35">
        <f t="shared" ref="N27" si="57">COS(K27*PI()/200)*L27</f>
        <v>-0.19081207569466441</v>
      </c>
      <c r="P27" s="35">
        <f t="shared" ref="P27" si="58">SIN((J27-150)*PI()/200)*M27+$P$17</f>
        <v>267.50897389452405</v>
      </c>
      <c r="Q27" s="35">
        <f t="shared" ref="Q27" si="59">COS((J27-150)*PI()/200)*M27+$Q$17</f>
        <v>198.28860817805574</v>
      </c>
      <c r="S27" s="36">
        <f t="shared" ref="S27" si="60">$T$17+N27</f>
        <v>49.704090166417004</v>
      </c>
    </row>
    <row r="28" spans="1:20" x14ac:dyDescent="0.3">
      <c r="A28">
        <v>110048</v>
      </c>
      <c r="B28">
        <v>5</v>
      </c>
      <c r="C28">
        <v>12921600</v>
      </c>
      <c r="D28">
        <v>29978100</v>
      </c>
      <c r="E28">
        <v>54595</v>
      </c>
      <c r="F28" s="8">
        <f t="shared" si="1"/>
        <v>129.21600000000001</v>
      </c>
      <c r="G28" s="8">
        <f t="shared" si="2"/>
        <v>299.78100000000001</v>
      </c>
      <c r="H28" s="8">
        <f t="shared" si="3"/>
        <v>54.594999999999999</v>
      </c>
      <c r="J28" s="35"/>
      <c r="K28" s="34"/>
      <c r="L28" s="35"/>
      <c r="M28" s="35"/>
      <c r="N28" s="35"/>
      <c r="P28" s="35"/>
      <c r="Q28" s="35"/>
      <c r="S28" s="36"/>
    </row>
    <row r="29" spans="1:20" x14ac:dyDescent="0.3">
      <c r="A29">
        <v>110050</v>
      </c>
      <c r="B29" t="s">
        <v>39</v>
      </c>
      <c r="C29">
        <v>28516900</v>
      </c>
      <c r="D29">
        <v>8005700</v>
      </c>
      <c r="F29" s="8">
        <f t="shared" si="1"/>
        <v>285.16899999999998</v>
      </c>
      <c r="G29" s="8">
        <f t="shared" si="2"/>
        <v>80.057000000000002</v>
      </c>
      <c r="H29" s="8"/>
      <c r="J29" s="10">
        <f>F29</f>
        <v>285.16899999999998</v>
      </c>
      <c r="K29" s="10">
        <f t="shared" ref="K29:K33" si="61">G29</f>
        <v>80.057000000000002</v>
      </c>
      <c r="L29" s="10"/>
      <c r="M29" s="10"/>
    </row>
    <row r="30" spans="1:20" x14ac:dyDescent="0.3">
      <c r="A30">
        <v>110051</v>
      </c>
      <c r="B30" t="s">
        <v>40</v>
      </c>
      <c r="C30">
        <v>28527200</v>
      </c>
      <c r="D30">
        <v>8005700</v>
      </c>
      <c r="F30" s="8">
        <f t="shared" si="1"/>
        <v>285.27199999999999</v>
      </c>
      <c r="G30" s="8">
        <f t="shared" si="2"/>
        <v>80.057000000000002</v>
      </c>
      <c r="H30" s="8"/>
      <c r="J30" s="10">
        <f t="shared" ref="J30:J33" si="62">F30</f>
        <v>285.27199999999999</v>
      </c>
      <c r="K30" s="10">
        <f t="shared" si="61"/>
        <v>80.057000000000002</v>
      </c>
      <c r="L30" s="10"/>
      <c r="M30" s="10"/>
    </row>
    <row r="31" spans="1:20" x14ac:dyDescent="0.3">
      <c r="A31">
        <v>110052</v>
      </c>
      <c r="B31" t="s">
        <v>41</v>
      </c>
      <c r="C31">
        <v>28506000</v>
      </c>
      <c r="D31">
        <v>7573100</v>
      </c>
      <c r="F31" s="8">
        <f t="shared" si="1"/>
        <v>285.06</v>
      </c>
      <c r="G31" s="8">
        <f t="shared" si="2"/>
        <v>75.730999999999995</v>
      </c>
      <c r="H31" s="8"/>
      <c r="J31" s="10">
        <f t="shared" si="62"/>
        <v>285.06</v>
      </c>
      <c r="K31" s="10">
        <f t="shared" si="61"/>
        <v>75.730999999999995</v>
      </c>
      <c r="L31" s="10"/>
      <c r="M31" s="10"/>
    </row>
    <row r="32" spans="1:20" x14ac:dyDescent="0.3">
      <c r="A32">
        <v>110053</v>
      </c>
      <c r="B32" t="s">
        <v>43</v>
      </c>
      <c r="C32">
        <v>28512500</v>
      </c>
      <c r="D32">
        <v>7572100</v>
      </c>
      <c r="F32" s="8">
        <f t="shared" si="1"/>
        <v>285.125</v>
      </c>
      <c r="G32" s="8">
        <f t="shared" si="2"/>
        <v>75.721000000000004</v>
      </c>
      <c r="H32" s="8"/>
      <c r="J32" s="10">
        <f t="shared" si="62"/>
        <v>285.125</v>
      </c>
      <c r="K32" s="10">
        <f t="shared" si="61"/>
        <v>75.721000000000004</v>
      </c>
      <c r="L32" s="10"/>
      <c r="M32" s="10"/>
    </row>
    <row r="33" spans="1:13" x14ac:dyDescent="0.3">
      <c r="A33">
        <v>110054</v>
      </c>
      <c r="B33" t="s">
        <v>42</v>
      </c>
      <c r="C33">
        <v>28517400</v>
      </c>
      <c r="D33">
        <v>7573200</v>
      </c>
      <c r="F33" s="8">
        <f t="shared" si="1"/>
        <v>285.17399999999998</v>
      </c>
      <c r="G33" s="8">
        <f t="shared" si="2"/>
        <v>75.731999999999999</v>
      </c>
      <c r="H33" s="8"/>
      <c r="J33" s="10">
        <f t="shared" si="62"/>
        <v>285.17399999999998</v>
      </c>
      <c r="K33" s="10">
        <f t="shared" si="61"/>
        <v>75.731999999999999</v>
      </c>
      <c r="L33" s="10"/>
      <c r="M33" s="10"/>
    </row>
  </sheetData>
  <mergeCells count="80">
    <mergeCell ref="P27:P28"/>
    <mergeCell ref="Q27:Q28"/>
    <mergeCell ref="P21:P22"/>
    <mergeCell ref="Q21:Q22"/>
    <mergeCell ref="P23:P24"/>
    <mergeCell ref="Q23:Q24"/>
    <mergeCell ref="P25:P26"/>
    <mergeCell ref="Q25:Q26"/>
    <mergeCell ref="P9:P10"/>
    <mergeCell ref="Q9:Q10"/>
    <mergeCell ref="P11:P12"/>
    <mergeCell ref="Q11:Q12"/>
    <mergeCell ref="P19:P20"/>
    <mergeCell ref="Q19:Q20"/>
    <mergeCell ref="P3:P4"/>
    <mergeCell ref="Q3:Q4"/>
    <mergeCell ref="P5:P6"/>
    <mergeCell ref="Q5:Q6"/>
    <mergeCell ref="P7:P8"/>
    <mergeCell ref="Q7:Q8"/>
    <mergeCell ref="S19:S20"/>
    <mergeCell ref="S21:S22"/>
    <mergeCell ref="S23:S24"/>
    <mergeCell ref="S25:S26"/>
    <mergeCell ref="S27:S28"/>
    <mergeCell ref="S3:S4"/>
    <mergeCell ref="S5:S6"/>
    <mergeCell ref="S7:S8"/>
    <mergeCell ref="S9:S10"/>
    <mergeCell ref="S11:S12"/>
    <mergeCell ref="N19:N20"/>
    <mergeCell ref="N21:N22"/>
    <mergeCell ref="N23:N24"/>
    <mergeCell ref="N25:N26"/>
    <mergeCell ref="N27:N28"/>
    <mergeCell ref="N3:N4"/>
    <mergeCell ref="N5:N6"/>
    <mergeCell ref="N7:N8"/>
    <mergeCell ref="N9:N10"/>
    <mergeCell ref="N11:N12"/>
    <mergeCell ref="L25:L26"/>
    <mergeCell ref="L27:L28"/>
    <mergeCell ref="M3:M4"/>
    <mergeCell ref="M5:M6"/>
    <mergeCell ref="M7:M8"/>
    <mergeCell ref="M9:M10"/>
    <mergeCell ref="M11:M12"/>
    <mergeCell ref="M19:M20"/>
    <mergeCell ref="M21:M22"/>
    <mergeCell ref="M23:M24"/>
    <mergeCell ref="M25:M26"/>
    <mergeCell ref="M27:M28"/>
    <mergeCell ref="L9:L10"/>
    <mergeCell ref="L11:L12"/>
    <mergeCell ref="L19:L20"/>
    <mergeCell ref="L21:L22"/>
    <mergeCell ref="L23:L24"/>
    <mergeCell ref="J3:J4"/>
    <mergeCell ref="J5:J6"/>
    <mergeCell ref="L3:L4"/>
    <mergeCell ref="L5:L6"/>
    <mergeCell ref="L7:L8"/>
    <mergeCell ref="K19:K20"/>
    <mergeCell ref="K21:K22"/>
    <mergeCell ref="K23:K24"/>
    <mergeCell ref="J7:J8"/>
    <mergeCell ref="J9:J10"/>
    <mergeCell ref="J11:J12"/>
    <mergeCell ref="K25:K26"/>
    <mergeCell ref="K27:K28"/>
    <mergeCell ref="K3:K4"/>
    <mergeCell ref="K5:K6"/>
    <mergeCell ref="K7:K8"/>
    <mergeCell ref="K9:K10"/>
    <mergeCell ref="K11:K12"/>
    <mergeCell ref="J25:J26"/>
    <mergeCell ref="J27:J28"/>
    <mergeCell ref="J19:J20"/>
    <mergeCell ref="J21:J22"/>
    <mergeCell ref="J23:J2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663807-F5AF-4470-AC08-BC64F636BACB}">
  <dimension ref="A1:E35"/>
  <sheetViews>
    <sheetView workbookViewId="0">
      <selection activeCell="E17" sqref="E17"/>
    </sheetView>
  </sheetViews>
  <sheetFormatPr baseColWidth="10" defaultRowHeight="14.4" x14ac:dyDescent="0.3"/>
  <sheetData>
    <row r="1" spans="1:5" x14ac:dyDescent="0.3">
      <c r="A1">
        <v>0</v>
      </c>
      <c r="B1">
        <v>1</v>
      </c>
      <c r="C1">
        <v>15.96</v>
      </c>
      <c r="D1">
        <v>96.474000000000004</v>
      </c>
      <c r="E1">
        <v>10.257999999999999</v>
      </c>
    </row>
    <row r="2" spans="1:5" x14ac:dyDescent="0.3">
      <c r="A2">
        <v>1</v>
      </c>
      <c r="B2">
        <v>1</v>
      </c>
      <c r="C2">
        <v>215.965</v>
      </c>
      <c r="D2">
        <v>303.52999999999997</v>
      </c>
      <c r="E2">
        <v>10.26</v>
      </c>
    </row>
    <row r="3" spans="1:5" x14ac:dyDescent="0.3">
      <c r="A3">
        <v>2</v>
      </c>
      <c r="B3">
        <v>2</v>
      </c>
      <c r="C3">
        <v>25.928999999999998</v>
      </c>
      <c r="D3">
        <v>99.8</v>
      </c>
      <c r="E3">
        <v>11.925000000000001</v>
      </c>
    </row>
    <row r="4" spans="1:5" x14ac:dyDescent="0.3">
      <c r="A4">
        <v>3</v>
      </c>
      <c r="B4">
        <v>2</v>
      </c>
      <c r="C4">
        <v>225.935</v>
      </c>
      <c r="D4">
        <v>300.20400000000001</v>
      </c>
      <c r="E4">
        <v>11.927</v>
      </c>
    </row>
    <row r="5" spans="1:5" x14ac:dyDescent="0.3">
      <c r="A5">
        <v>4</v>
      </c>
      <c r="B5">
        <v>3</v>
      </c>
      <c r="C5">
        <v>377.113</v>
      </c>
      <c r="D5">
        <v>99.015000000000001</v>
      </c>
      <c r="E5">
        <v>7.8620000000000001</v>
      </c>
    </row>
    <row r="6" spans="1:5" x14ac:dyDescent="0.3">
      <c r="A6">
        <v>5</v>
      </c>
      <c r="B6">
        <v>3</v>
      </c>
      <c r="C6">
        <v>177.12</v>
      </c>
      <c r="D6">
        <v>300.98899999999998</v>
      </c>
      <c r="E6">
        <v>7.8620000000000001</v>
      </c>
    </row>
    <row r="7" spans="1:5" x14ac:dyDescent="0.3">
      <c r="A7">
        <v>6</v>
      </c>
      <c r="B7">
        <v>4</v>
      </c>
      <c r="C7">
        <v>269.04199999999997</v>
      </c>
      <c r="D7">
        <v>96.838999999999999</v>
      </c>
      <c r="E7">
        <v>35.750999999999998</v>
      </c>
    </row>
    <row r="8" spans="1:5" x14ac:dyDescent="0.3">
      <c r="A8">
        <v>7</v>
      </c>
      <c r="B8">
        <v>4</v>
      </c>
      <c r="C8">
        <v>69.043999999999997</v>
      </c>
      <c r="D8">
        <v>303.16399999999999</v>
      </c>
      <c r="E8">
        <v>35.750999999999998</v>
      </c>
    </row>
    <row r="9" spans="1:5" x14ac:dyDescent="0.3">
      <c r="A9">
        <v>8</v>
      </c>
      <c r="B9">
        <v>5</v>
      </c>
      <c r="C9">
        <v>62.542999999999999</v>
      </c>
      <c r="D9">
        <v>100.227</v>
      </c>
      <c r="E9">
        <v>53.326000000000001</v>
      </c>
    </row>
    <row r="10" spans="1:5" x14ac:dyDescent="0.3">
      <c r="A10">
        <v>9</v>
      </c>
      <c r="B10">
        <v>5</v>
      </c>
      <c r="C10">
        <v>262.54700000000003</v>
      </c>
      <c r="D10">
        <v>299.77699999999999</v>
      </c>
      <c r="E10">
        <v>53.326000000000001</v>
      </c>
    </row>
    <row r="11" spans="1:5" x14ac:dyDescent="0.3">
      <c r="A11">
        <v>10</v>
      </c>
      <c r="B11">
        <v>6</v>
      </c>
      <c r="C11">
        <v>356.40699999999998</v>
      </c>
      <c r="D11">
        <v>93.453000000000003</v>
      </c>
      <c r="E11">
        <v>7.7530000000000001</v>
      </c>
    </row>
    <row r="12" spans="1:5" x14ac:dyDescent="0.3">
      <c r="A12">
        <v>11</v>
      </c>
      <c r="B12">
        <v>6</v>
      </c>
      <c r="C12">
        <v>156.41300000000001</v>
      </c>
      <c r="D12">
        <v>306.54899999999998</v>
      </c>
      <c r="E12">
        <v>7.7539999999999996</v>
      </c>
    </row>
    <row r="13" spans="1:5" x14ac:dyDescent="0.3">
      <c r="A13">
        <v>12</v>
      </c>
      <c r="B13">
        <v>7</v>
      </c>
      <c r="C13">
        <v>286.85500000000002</v>
      </c>
      <c r="D13">
        <v>97.141000000000005</v>
      </c>
      <c r="E13">
        <v>31.890999999999998</v>
      </c>
    </row>
    <row r="14" spans="1:5" x14ac:dyDescent="0.3">
      <c r="A14">
        <v>13</v>
      </c>
      <c r="B14">
        <v>7</v>
      </c>
      <c r="C14">
        <v>86.858999999999995</v>
      </c>
      <c r="D14">
        <v>302.86200000000002</v>
      </c>
      <c r="E14">
        <v>31.891999999999999</v>
      </c>
    </row>
    <row r="15" spans="1:5" x14ac:dyDescent="0.3">
      <c r="A15">
        <v>14</v>
      </c>
      <c r="B15">
        <v>8</v>
      </c>
      <c r="C15">
        <v>53.826999999999998</v>
      </c>
      <c r="D15">
        <v>99.412999999999997</v>
      </c>
      <c r="E15">
        <v>27.215</v>
      </c>
    </row>
    <row r="16" spans="1:5" x14ac:dyDescent="0.3">
      <c r="A16">
        <v>15</v>
      </c>
      <c r="B16">
        <v>8</v>
      </c>
      <c r="C16">
        <v>253.83199999999999</v>
      </c>
      <c r="D16">
        <v>300.59100000000001</v>
      </c>
      <c r="E16">
        <v>27.215</v>
      </c>
    </row>
    <row r="17" spans="1:5" x14ac:dyDescent="0.3">
      <c r="A17">
        <v>16</v>
      </c>
      <c r="B17">
        <v>9</v>
      </c>
      <c r="C17">
        <v>392.73700000000002</v>
      </c>
      <c r="D17">
        <v>99.581999999999994</v>
      </c>
      <c r="E17">
        <v>8.3119999999999994</v>
      </c>
    </row>
    <row r="18" spans="1:5" x14ac:dyDescent="0.3">
      <c r="A18">
        <v>17</v>
      </c>
      <c r="B18">
        <v>9</v>
      </c>
      <c r="C18">
        <v>192.744</v>
      </c>
      <c r="D18">
        <v>300.423</v>
      </c>
      <c r="E18">
        <v>8.3130000000000006</v>
      </c>
    </row>
    <row r="19" spans="1:5" x14ac:dyDescent="0.3">
      <c r="A19">
        <v>18</v>
      </c>
      <c r="B19">
        <v>10</v>
      </c>
      <c r="C19">
        <v>8.0139999999999993</v>
      </c>
      <c r="D19">
        <v>96.513999999999996</v>
      </c>
      <c r="E19">
        <v>9.3230000000000004</v>
      </c>
    </row>
    <row r="20" spans="1:5" x14ac:dyDescent="0.3">
      <c r="A20">
        <v>19</v>
      </c>
      <c r="B20">
        <v>10</v>
      </c>
      <c r="C20">
        <v>208.017</v>
      </c>
      <c r="D20">
        <v>303.48899999999998</v>
      </c>
      <c r="E20">
        <v>9.3230000000000004</v>
      </c>
    </row>
    <row r="21" spans="1:5" x14ac:dyDescent="0.3">
      <c r="A21">
        <v>20</v>
      </c>
      <c r="B21" t="s">
        <v>39</v>
      </c>
      <c r="C21">
        <v>13.996</v>
      </c>
      <c r="D21">
        <v>79.766000000000005</v>
      </c>
      <c r="E21">
        <v>0</v>
      </c>
    </row>
    <row r="22" spans="1:5" x14ac:dyDescent="0.3">
      <c r="A22">
        <v>21</v>
      </c>
      <c r="B22" t="s">
        <v>39</v>
      </c>
      <c r="C22">
        <v>214.00399999999999</v>
      </c>
      <c r="D22">
        <v>320.24099999999999</v>
      </c>
      <c r="E22">
        <v>0</v>
      </c>
    </row>
    <row r="23" spans="1:5" x14ac:dyDescent="0.3">
      <c r="A23">
        <v>22</v>
      </c>
      <c r="B23" t="s">
        <v>40</v>
      </c>
      <c r="C23">
        <v>14.105</v>
      </c>
      <c r="D23">
        <v>79.760999999999996</v>
      </c>
      <c r="E23">
        <v>0</v>
      </c>
    </row>
    <row r="24" spans="1:5" x14ac:dyDescent="0.3">
      <c r="A24">
        <v>23</v>
      </c>
      <c r="B24" t="s">
        <v>40</v>
      </c>
      <c r="C24">
        <v>214.11099999999999</v>
      </c>
      <c r="D24">
        <v>320.24099999999999</v>
      </c>
      <c r="E24">
        <v>0</v>
      </c>
    </row>
    <row r="25" spans="1:5" x14ac:dyDescent="0.3">
      <c r="A25">
        <v>24</v>
      </c>
      <c r="B25" t="s">
        <v>41</v>
      </c>
      <c r="C25">
        <v>13.887</v>
      </c>
      <c r="D25">
        <v>75.391000000000005</v>
      </c>
      <c r="E25">
        <v>0</v>
      </c>
    </row>
    <row r="26" spans="1:5" x14ac:dyDescent="0.3">
      <c r="A26">
        <v>25</v>
      </c>
      <c r="B26" t="s">
        <v>41</v>
      </c>
      <c r="C26">
        <v>213.89599999999999</v>
      </c>
      <c r="D26">
        <v>324.61099999999999</v>
      </c>
      <c r="E26">
        <v>0</v>
      </c>
    </row>
    <row r="27" spans="1:5" x14ac:dyDescent="0.3">
      <c r="A27">
        <v>26</v>
      </c>
      <c r="B27" t="s">
        <v>42</v>
      </c>
      <c r="C27">
        <v>13.994</v>
      </c>
      <c r="D27">
        <v>75.388000000000005</v>
      </c>
      <c r="E27">
        <v>0</v>
      </c>
    </row>
    <row r="28" spans="1:5" x14ac:dyDescent="0.3">
      <c r="A28">
        <v>27</v>
      </c>
      <c r="B28" t="s">
        <v>42</v>
      </c>
      <c r="C28">
        <v>214.00299999999999</v>
      </c>
      <c r="D28">
        <v>324.613</v>
      </c>
      <c r="E28">
        <v>0</v>
      </c>
    </row>
    <row r="29" spans="1:5" x14ac:dyDescent="0.3">
      <c r="A29">
        <v>28</v>
      </c>
      <c r="B29" t="s">
        <v>50</v>
      </c>
      <c r="C29">
        <v>14.375</v>
      </c>
      <c r="D29">
        <v>76.509</v>
      </c>
      <c r="E29">
        <v>0</v>
      </c>
    </row>
    <row r="30" spans="1:5" x14ac:dyDescent="0.3">
      <c r="A30">
        <v>29</v>
      </c>
      <c r="B30" t="s">
        <v>50</v>
      </c>
      <c r="C30">
        <v>214.381</v>
      </c>
      <c r="D30">
        <v>323.49400000000003</v>
      </c>
      <c r="E30">
        <v>0</v>
      </c>
    </row>
    <row r="31" spans="1:5" x14ac:dyDescent="0.3">
      <c r="A31">
        <v>30</v>
      </c>
      <c r="B31" t="s">
        <v>51</v>
      </c>
      <c r="C31">
        <v>15.098000000000001</v>
      </c>
      <c r="D31">
        <v>75.677999999999997</v>
      </c>
      <c r="E31">
        <v>0</v>
      </c>
    </row>
    <row r="32" spans="1:5" x14ac:dyDescent="0.3">
      <c r="A32">
        <v>31</v>
      </c>
      <c r="B32" t="s">
        <v>51</v>
      </c>
      <c r="C32">
        <v>215.102</v>
      </c>
      <c r="D32">
        <v>324.327</v>
      </c>
      <c r="E32">
        <v>0</v>
      </c>
    </row>
    <row r="33" spans="1:5" x14ac:dyDescent="0.3">
      <c r="A33">
        <v>32</v>
      </c>
      <c r="B33" t="s">
        <v>52</v>
      </c>
      <c r="C33">
        <v>16.594999999999999</v>
      </c>
      <c r="D33">
        <v>75.896000000000001</v>
      </c>
      <c r="E33">
        <v>0</v>
      </c>
    </row>
    <row r="34" spans="1:5" x14ac:dyDescent="0.3">
      <c r="A34">
        <v>33</v>
      </c>
      <c r="B34" t="s">
        <v>52</v>
      </c>
      <c r="C34">
        <v>216.60300000000001</v>
      </c>
      <c r="D34">
        <v>324.10500000000002</v>
      </c>
      <c r="E34">
        <v>0</v>
      </c>
    </row>
    <row r="35" spans="1:5" x14ac:dyDescent="0.3">
      <c r="C35">
        <v>0</v>
      </c>
      <c r="D35">
        <v>0</v>
      </c>
      <c r="E35">
        <v>0</v>
      </c>
    </row>
  </sheetData>
  <sortState xmlns:xlrd2="http://schemas.microsoft.com/office/spreadsheetml/2017/richdata2" ref="A1:E35">
    <sortCondition ref="A1:A35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207846-704B-494C-980D-D9F17CC7AB8B}">
  <dimension ref="A1:E75"/>
  <sheetViews>
    <sheetView topLeftCell="A38" workbookViewId="0">
      <selection activeCell="A38" sqref="A38"/>
    </sheetView>
  </sheetViews>
  <sheetFormatPr baseColWidth="10" defaultRowHeight="14.4" x14ac:dyDescent="0.3"/>
  <sheetData>
    <row r="1" spans="1:5" x14ac:dyDescent="0.3">
      <c r="A1">
        <v>0</v>
      </c>
      <c r="B1">
        <v>1</v>
      </c>
      <c r="C1">
        <v>361.99099999999999</v>
      </c>
      <c r="D1">
        <v>99.376000000000005</v>
      </c>
      <c r="E1">
        <v>23.937999999999999</v>
      </c>
    </row>
    <row r="2" spans="1:5" x14ac:dyDescent="0.3">
      <c r="A2">
        <v>1</v>
      </c>
      <c r="B2">
        <v>1</v>
      </c>
      <c r="C2">
        <v>162.01400000000001</v>
      </c>
      <c r="D2">
        <v>300.64100000000002</v>
      </c>
      <c r="E2">
        <v>23.937999999999999</v>
      </c>
    </row>
    <row r="3" spans="1:5" x14ac:dyDescent="0.3">
      <c r="A3">
        <v>2</v>
      </c>
      <c r="B3">
        <v>2</v>
      </c>
      <c r="C3">
        <v>364.02</v>
      </c>
      <c r="D3">
        <v>100.718</v>
      </c>
      <c r="E3">
        <v>0</v>
      </c>
    </row>
    <row r="4" spans="1:5" x14ac:dyDescent="0.3">
      <c r="A4">
        <v>3</v>
      </c>
      <c r="B4">
        <v>2</v>
      </c>
      <c r="C4">
        <v>164.042</v>
      </c>
      <c r="D4">
        <v>299.29700000000003</v>
      </c>
    </row>
    <row r="5" spans="1:5" x14ac:dyDescent="0.3">
      <c r="A5">
        <v>4</v>
      </c>
      <c r="B5">
        <v>3</v>
      </c>
      <c r="C5">
        <v>355.14800000000002</v>
      </c>
      <c r="D5">
        <v>100.72499999999999</v>
      </c>
      <c r="E5">
        <v>18.491</v>
      </c>
    </row>
    <row r="6" spans="1:5" x14ac:dyDescent="0.3">
      <c r="A6">
        <v>5</v>
      </c>
      <c r="B6">
        <v>3</v>
      </c>
      <c r="C6">
        <v>155.173</v>
      </c>
      <c r="D6">
        <v>299.29000000000002</v>
      </c>
      <c r="E6">
        <v>18.495999999999999</v>
      </c>
    </row>
    <row r="7" spans="1:5" x14ac:dyDescent="0.3">
      <c r="A7">
        <v>6</v>
      </c>
      <c r="B7">
        <v>4</v>
      </c>
      <c r="C7">
        <v>180.41300000000001</v>
      </c>
      <c r="D7">
        <v>95.364000000000004</v>
      </c>
      <c r="E7">
        <v>19.831</v>
      </c>
    </row>
    <row r="8" spans="1:5" x14ac:dyDescent="0.3">
      <c r="A8">
        <v>7</v>
      </c>
      <c r="B8">
        <v>4</v>
      </c>
      <c r="C8">
        <v>380.43099999999998</v>
      </c>
      <c r="D8">
        <v>304.62700000000001</v>
      </c>
      <c r="E8">
        <v>19.832000000000001</v>
      </c>
    </row>
    <row r="9" spans="1:5" x14ac:dyDescent="0.3">
      <c r="A9">
        <v>8</v>
      </c>
      <c r="B9">
        <v>5</v>
      </c>
      <c r="C9">
        <v>376.85700000000003</v>
      </c>
      <c r="D9">
        <v>100.483</v>
      </c>
      <c r="E9">
        <v>69.168999999999997</v>
      </c>
    </row>
    <row r="10" spans="1:5" x14ac:dyDescent="0.3">
      <c r="A10">
        <v>9</v>
      </c>
      <c r="B10">
        <v>5</v>
      </c>
      <c r="C10">
        <v>176.87799999999999</v>
      </c>
      <c r="D10">
        <v>299.53399999999999</v>
      </c>
      <c r="E10">
        <v>69.168999999999997</v>
      </c>
    </row>
    <row r="11" spans="1:5" x14ac:dyDescent="0.3">
      <c r="A11">
        <v>10</v>
      </c>
      <c r="B11">
        <v>6</v>
      </c>
      <c r="C11">
        <v>352.02</v>
      </c>
      <c r="D11">
        <v>98.161000000000001</v>
      </c>
      <c r="E11">
        <v>16.125</v>
      </c>
    </row>
    <row r="12" spans="1:5" x14ac:dyDescent="0.3">
      <c r="A12">
        <v>11</v>
      </c>
      <c r="B12">
        <v>6</v>
      </c>
      <c r="C12">
        <v>152.024</v>
      </c>
      <c r="D12">
        <v>301.84500000000003</v>
      </c>
      <c r="E12">
        <v>16.123999999999999</v>
      </c>
    </row>
    <row r="13" spans="1:5" x14ac:dyDescent="0.3">
      <c r="A13">
        <v>12</v>
      </c>
      <c r="B13">
        <v>7</v>
      </c>
      <c r="C13">
        <v>214.786</v>
      </c>
      <c r="D13">
        <v>95.885000000000005</v>
      </c>
      <c r="E13">
        <v>16.981000000000002</v>
      </c>
    </row>
    <row r="14" spans="1:5" x14ac:dyDescent="0.3">
      <c r="A14">
        <v>13</v>
      </c>
      <c r="B14">
        <v>7</v>
      </c>
      <c r="C14">
        <v>14.788</v>
      </c>
      <c r="D14">
        <v>304.11799999999999</v>
      </c>
      <c r="E14">
        <v>16.981999999999999</v>
      </c>
    </row>
    <row r="15" spans="1:5" x14ac:dyDescent="0.3">
      <c r="A15">
        <v>14</v>
      </c>
      <c r="B15">
        <v>8</v>
      </c>
      <c r="C15">
        <v>372.46699999999998</v>
      </c>
      <c r="D15">
        <v>100.11199999999999</v>
      </c>
      <c r="E15">
        <v>42.808</v>
      </c>
    </row>
    <row r="16" spans="1:5" x14ac:dyDescent="0.3">
      <c r="A16">
        <v>15</v>
      </c>
      <c r="B16">
        <v>8</v>
      </c>
      <c r="C16">
        <v>172.471</v>
      </c>
      <c r="D16">
        <v>299.892</v>
      </c>
      <c r="E16">
        <v>42.808</v>
      </c>
    </row>
    <row r="17" spans="1:5" x14ac:dyDescent="0.3">
      <c r="A17">
        <v>16</v>
      </c>
      <c r="B17">
        <v>9</v>
      </c>
      <c r="C17">
        <v>357.88600000000002</v>
      </c>
      <c r="D17">
        <v>100.86199999999999</v>
      </c>
      <c r="E17">
        <v>20.349</v>
      </c>
    </row>
    <row r="18" spans="1:5" x14ac:dyDescent="0.3">
      <c r="A18">
        <v>17</v>
      </c>
      <c r="B18">
        <v>9</v>
      </c>
      <c r="C18">
        <v>157.88900000000001</v>
      </c>
      <c r="D18">
        <v>299.14400000000001</v>
      </c>
      <c r="E18">
        <v>20.349</v>
      </c>
    </row>
    <row r="19" spans="1:5" x14ac:dyDescent="0.3">
      <c r="A19">
        <v>18</v>
      </c>
      <c r="B19">
        <v>10</v>
      </c>
      <c r="C19">
        <v>360.60199999999998</v>
      </c>
      <c r="D19">
        <v>99.491</v>
      </c>
      <c r="E19">
        <v>22.489000000000001</v>
      </c>
    </row>
    <row r="20" spans="1:5" x14ac:dyDescent="0.3">
      <c r="A20">
        <v>19</v>
      </c>
      <c r="B20">
        <v>10</v>
      </c>
      <c r="C20">
        <v>160.607</v>
      </c>
      <c r="D20">
        <v>300.51600000000002</v>
      </c>
      <c r="E20">
        <v>22.488</v>
      </c>
    </row>
    <row r="21" spans="1:5" x14ac:dyDescent="0.3">
      <c r="A21">
        <v>20</v>
      </c>
      <c r="B21" t="s">
        <v>39</v>
      </c>
      <c r="C21">
        <v>353.09</v>
      </c>
      <c r="D21">
        <v>88.591999999999999</v>
      </c>
    </row>
    <row r="22" spans="1:5" x14ac:dyDescent="0.3">
      <c r="A22">
        <v>21</v>
      </c>
      <c r="B22" t="s">
        <v>39</v>
      </c>
      <c r="C22">
        <v>153.09800000000001</v>
      </c>
      <c r="D22">
        <v>311.41300000000001</v>
      </c>
      <c r="E22">
        <v>0</v>
      </c>
    </row>
    <row r="23" spans="1:5" x14ac:dyDescent="0.3">
      <c r="A23">
        <v>22</v>
      </c>
      <c r="B23" t="s">
        <v>40</v>
      </c>
      <c r="C23">
        <v>353.154</v>
      </c>
      <c r="D23">
        <v>88.591999999999999</v>
      </c>
    </row>
    <row r="24" spans="1:5" x14ac:dyDescent="0.3">
      <c r="A24">
        <v>23</v>
      </c>
      <c r="B24" t="s">
        <v>40</v>
      </c>
      <c r="C24">
        <v>153.161</v>
      </c>
      <c r="D24">
        <v>311.41699999999997</v>
      </c>
      <c r="E24">
        <v>0</v>
      </c>
    </row>
    <row r="25" spans="1:5" x14ac:dyDescent="0.3">
      <c r="A25">
        <v>24</v>
      </c>
      <c r="B25" t="s">
        <v>41</v>
      </c>
      <c r="C25">
        <v>353.05900000000003</v>
      </c>
      <c r="D25">
        <v>85.817999999999998</v>
      </c>
    </row>
    <row r="26" spans="1:5" x14ac:dyDescent="0.3">
      <c r="A26">
        <v>25</v>
      </c>
      <c r="B26" t="s">
        <v>41</v>
      </c>
      <c r="C26">
        <v>153.065</v>
      </c>
      <c r="D26">
        <v>314.18900000000002</v>
      </c>
      <c r="E26">
        <v>0</v>
      </c>
    </row>
    <row r="27" spans="1:5" x14ac:dyDescent="0.3">
      <c r="A27">
        <v>26</v>
      </c>
      <c r="B27" t="s">
        <v>42</v>
      </c>
      <c r="C27">
        <v>353.12099999999998</v>
      </c>
      <c r="D27">
        <v>85.82</v>
      </c>
    </row>
    <row r="28" spans="1:5" x14ac:dyDescent="0.3">
      <c r="A28">
        <v>27</v>
      </c>
      <c r="B28" t="s">
        <v>42</v>
      </c>
      <c r="C28">
        <v>153.12700000000001</v>
      </c>
      <c r="D28">
        <v>314.18900000000002</v>
      </c>
      <c r="E28">
        <v>0</v>
      </c>
    </row>
    <row r="29" spans="1:5" x14ac:dyDescent="0.3">
      <c r="A29">
        <v>28</v>
      </c>
      <c r="B29" t="s">
        <v>50</v>
      </c>
      <c r="C29">
        <v>353.24</v>
      </c>
      <c r="D29">
        <v>86.522000000000006</v>
      </c>
    </row>
    <row r="30" spans="1:5" x14ac:dyDescent="0.3">
      <c r="A30">
        <v>29</v>
      </c>
      <c r="B30" t="s">
        <v>50</v>
      </c>
      <c r="C30">
        <v>153.24700000000001</v>
      </c>
      <c r="D30">
        <v>313.48700000000002</v>
      </c>
      <c r="E30">
        <v>0</v>
      </c>
    </row>
    <row r="31" spans="1:5" x14ac:dyDescent="0.3">
      <c r="A31">
        <v>30</v>
      </c>
      <c r="B31" t="s">
        <v>51</v>
      </c>
      <c r="C31">
        <v>354.19499999999999</v>
      </c>
      <c r="D31">
        <v>86.292000000000002</v>
      </c>
    </row>
    <row r="32" spans="1:5" x14ac:dyDescent="0.3">
      <c r="A32">
        <v>31</v>
      </c>
      <c r="B32" t="s">
        <v>51</v>
      </c>
      <c r="C32">
        <v>154.19900000000001</v>
      </c>
      <c r="D32">
        <v>313.71699999999998</v>
      </c>
      <c r="E32">
        <v>0</v>
      </c>
    </row>
    <row r="33" spans="1:5" x14ac:dyDescent="0.3">
      <c r="A33">
        <v>32</v>
      </c>
      <c r="B33" t="s">
        <v>52</v>
      </c>
      <c r="C33">
        <v>354.87200000000001</v>
      </c>
      <c r="D33">
        <v>86.451999999999998</v>
      </c>
    </row>
    <row r="34" spans="1:5" x14ac:dyDescent="0.3">
      <c r="A34">
        <v>33</v>
      </c>
      <c r="B34" t="s">
        <v>52</v>
      </c>
      <c r="C34">
        <v>154.87700000000001</v>
      </c>
      <c r="D34">
        <v>313.55700000000002</v>
      </c>
      <c r="E34">
        <v>0</v>
      </c>
    </row>
    <row r="35" spans="1:5" x14ac:dyDescent="0.3">
      <c r="A35">
        <v>34</v>
      </c>
      <c r="B35" t="s">
        <v>66</v>
      </c>
      <c r="C35">
        <v>183.358</v>
      </c>
      <c r="D35">
        <v>299.99799999999999</v>
      </c>
      <c r="E35">
        <v>388.98500000000001</v>
      </c>
    </row>
    <row r="36" spans="1:5" x14ac:dyDescent="0.3">
      <c r="A36">
        <v>35</v>
      </c>
      <c r="B36" t="s">
        <v>66</v>
      </c>
      <c r="C36">
        <v>383.29500000000002</v>
      </c>
      <c r="D36">
        <v>100.02</v>
      </c>
      <c r="E36">
        <v>388.99</v>
      </c>
    </row>
    <row r="39" spans="1:5" x14ac:dyDescent="0.3">
      <c r="A39">
        <v>-2</v>
      </c>
      <c r="B39" t="s">
        <v>66</v>
      </c>
      <c r="C39">
        <v>9.3249999999999993</v>
      </c>
      <c r="D39">
        <v>99.924000000000007</v>
      </c>
      <c r="E39">
        <v>364.89800000000002</v>
      </c>
    </row>
    <row r="40" spans="1:5" x14ac:dyDescent="0.3">
      <c r="A40">
        <v>-1</v>
      </c>
      <c r="B40" t="s">
        <v>66</v>
      </c>
      <c r="C40">
        <v>209.33</v>
      </c>
      <c r="D40">
        <v>300.08100000000002</v>
      </c>
      <c r="E40">
        <v>364.89800000000002</v>
      </c>
    </row>
    <row r="41" spans="1:5" x14ac:dyDescent="0.3">
      <c r="A41">
        <v>0</v>
      </c>
      <c r="B41">
        <v>1</v>
      </c>
      <c r="C41">
        <v>296.36900000000003</v>
      </c>
      <c r="D41">
        <v>93.180999999999997</v>
      </c>
      <c r="E41">
        <v>7.4480000000000004</v>
      </c>
    </row>
    <row r="42" spans="1:5" x14ac:dyDescent="0.3">
      <c r="A42">
        <v>1</v>
      </c>
      <c r="B42">
        <v>1</v>
      </c>
      <c r="C42">
        <v>96.37</v>
      </c>
      <c r="D42">
        <v>306.82299999999998</v>
      </c>
      <c r="E42">
        <v>7.4480000000000004</v>
      </c>
    </row>
    <row r="43" spans="1:5" x14ac:dyDescent="0.3">
      <c r="A43">
        <v>2</v>
      </c>
      <c r="B43">
        <v>2</v>
      </c>
      <c r="C43">
        <v>317.36900000000003</v>
      </c>
      <c r="D43">
        <v>97.671000000000006</v>
      </c>
      <c r="E43">
        <v>7.2750000000000004</v>
      </c>
    </row>
    <row r="44" spans="1:5" x14ac:dyDescent="0.3">
      <c r="A44">
        <v>3</v>
      </c>
      <c r="B44">
        <v>2</v>
      </c>
      <c r="C44">
        <v>117.369</v>
      </c>
      <c r="D44">
        <v>302.33199999999999</v>
      </c>
      <c r="E44">
        <v>7.2750000000000004</v>
      </c>
    </row>
    <row r="45" spans="1:5" x14ac:dyDescent="0.3">
      <c r="A45">
        <v>4</v>
      </c>
      <c r="B45">
        <v>3</v>
      </c>
      <c r="C45">
        <v>258.88400000000001</v>
      </c>
      <c r="D45">
        <v>97.852999999999994</v>
      </c>
      <c r="E45">
        <v>10.385999999999999</v>
      </c>
    </row>
    <row r="46" spans="1:5" x14ac:dyDescent="0.3">
      <c r="A46">
        <v>5</v>
      </c>
      <c r="B46">
        <v>3</v>
      </c>
      <c r="C46">
        <v>58.884999999999998</v>
      </c>
      <c r="D46">
        <v>302.14800000000002</v>
      </c>
      <c r="E46">
        <v>10.385</v>
      </c>
    </row>
    <row r="47" spans="1:5" x14ac:dyDescent="0.3">
      <c r="A47">
        <v>6</v>
      </c>
      <c r="B47">
        <v>4</v>
      </c>
      <c r="C47">
        <v>207</v>
      </c>
      <c r="D47">
        <v>97.094999999999999</v>
      </c>
      <c r="E47">
        <v>43.917000000000002</v>
      </c>
    </row>
    <row r="48" spans="1:5" x14ac:dyDescent="0.3">
      <c r="A48">
        <v>7</v>
      </c>
      <c r="B48">
        <v>4</v>
      </c>
      <c r="C48">
        <v>7.0019999999999998</v>
      </c>
      <c r="D48">
        <v>302.90699999999998</v>
      </c>
      <c r="E48">
        <v>43.917999999999999</v>
      </c>
    </row>
    <row r="49" spans="1:5" x14ac:dyDescent="0.3">
      <c r="A49">
        <v>8</v>
      </c>
      <c r="B49">
        <v>5</v>
      </c>
      <c r="C49">
        <v>0.159</v>
      </c>
      <c r="D49">
        <v>99.948999999999998</v>
      </c>
      <c r="E49">
        <v>45.177999999999997</v>
      </c>
    </row>
    <row r="50" spans="1:5" x14ac:dyDescent="0.3">
      <c r="A50">
        <v>9</v>
      </c>
      <c r="B50">
        <v>5</v>
      </c>
      <c r="C50">
        <v>200.16300000000001</v>
      </c>
      <c r="D50">
        <v>300.05599999999998</v>
      </c>
      <c r="E50">
        <v>45.179000000000002</v>
      </c>
    </row>
    <row r="51" spans="1:5" x14ac:dyDescent="0.3">
      <c r="A51">
        <v>10</v>
      </c>
      <c r="B51">
        <v>6</v>
      </c>
      <c r="C51">
        <v>248.41900000000001</v>
      </c>
      <c r="D51">
        <v>94.629000000000005</v>
      </c>
      <c r="E51">
        <v>12.15</v>
      </c>
    </row>
    <row r="52" spans="1:5" x14ac:dyDescent="0.3">
      <c r="A52">
        <v>11</v>
      </c>
      <c r="B52">
        <v>6</v>
      </c>
      <c r="C52">
        <v>48.418999999999997</v>
      </c>
      <c r="D52">
        <v>305.37200000000001</v>
      </c>
      <c r="E52">
        <v>12.15</v>
      </c>
    </row>
    <row r="53" spans="1:5" x14ac:dyDescent="0.3">
      <c r="A53">
        <v>12</v>
      </c>
      <c r="B53">
        <v>7</v>
      </c>
      <c r="C53">
        <v>221.167</v>
      </c>
      <c r="D53">
        <v>97.34</v>
      </c>
      <c r="E53">
        <v>39.741</v>
      </c>
    </row>
    <row r="54" spans="1:5" x14ac:dyDescent="0.3">
      <c r="A54">
        <v>13</v>
      </c>
      <c r="B54">
        <v>7</v>
      </c>
      <c r="C54">
        <v>21.172000000000001</v>
      </c>
      <c r="D54">
        <v>302.66399999999999</v>
      </c>
      <c r="E54">
        <v>39.741</v>
      </c>
    </row>
    <row r="55" spans="1:5" x14ac:dyDescent="0.3">
      <c r="A55">
        <v>14</v>
      </c>
      <c r="B55">
        <v>8</v>
      </c>
      <c r="C55">
        <v>386.75099999999998</v>
      </c>
      <c r="D55">
        <v>98.421999999999997</v>
      </c>
      <c r="E55">
        <v>19.289000000000001</v>
      </c>
    </row>
    <row r="56" spans="1:5" x14ac:dyDescent="0.3">
      <c r="A56">
        <v>15</v>
      </c>
      <c r="B56">
        <v>8</v>
      </c>
      <c r="C56">
        <v>186.75800000000001</v>
      </c>
      <c r="D56">
        <v>301.58300000000003</v>
      </c>
      <c r="E56">
        <v>19.29</v>
      </c>
    </row>
    <row r="57" spans="1:5" x14ac:dyDescent="0.3">
      <c r="A57">
        <v>16</v>
      </c>
      <c r="B57">
        <v>9</v>
      </c>
      <c r="C57">
        <v>268.96800000000002</v>
      </c>
      <c r="D57">
        <v>98.012</v>
      </c>
      <c r="E57">
        <v>9.0579999999999998</v>
      </c>
    </row>
    <row r="58" spans="1:5" x14ac:dyDescent="0.3">
      <c r="A58">
        <v>17</v>
      </c>
      <c r="B58">
        <v>9</v>
      </c>
      <c r="C58">
        <v>68.977999999999994</v>
      </c>
      <c r="D58">
        <v>301.99200000000002</v>
      </c>
      <c r="E58">
        <v>9.0559999999999992</v>
      </c>
    </row>
    <row r="59" spans="1:5" x14ac:dyDescent="0.3">
      <c r="A59">
        <v>18</v>
      </c>
      <c r="B59">
        <v>10</v>
      </c>
      <c r="C59">
        <v>284.07600000000002</v>
      </c>
      <c r="D59">
        <v>94.028000000000006</v>
      </c>
      <c r="E59">
        <v>7.883</v>
      </c>
    </row>
    <row r="60" spans="1:5" x14ac:dyDescent="0.3">
      <c r="A60">
        <v>19</v>
      </c>
      <c r="B60">
        <v>10</v>
      </c>
      <c r="C60">
        <v>84.081999999999994</v>
      </c>
      <c r="D60">
        <v>305.97399999999999</v>
      </c>
      <c r="E60">
        <v>7.8840000000000003</v>
      </c>
    </row>
    <row r="61" spans="1:5" x14ac:dyDescent="0.3">
      <c r="A61">
        <v>20</v>
      </c>
      <c r="B61" t="s">
        <v>39</v>
      </c>
      <c r="C61">
        <v>323.26900000000001</v>
      </c>
      <c r="D61">
        <v>73.328000000000003</v>
      </c>
      <c r="E61">
        <v>0</v>
      </c>
    </row>
    <row r="62" spans="1:5" x14ac:dyDescent="0.3">
      <c r="A62">
        <v>21</v>
      </c>
      <c r="B62" t="s">
        <v>39</v>
      </c>
      <c r="C62">
        <v>123.279</v>
      </c>
      <c r="D62">
        <v>326.68</v>
      </c>
      <c r="E62">
        <v>0</v>
      </c>
    </row>
    <row r="63" spans="1:5" x14ac:dyDescent="0.3">
      <c r="A63">
        <v>22</v>
      </c>
      <c r="B63" t="s">
        <v>40</v>
      </c>
      <c r="C63">
        <v>323.411</v>
      </c>
      <c r="D63">
        <v>73.322000000000003</v>
      </c>
      <c r="E63">
        <v>0</v>
      </c>
    </row>
    <row r="64" spans="1:5" x14ac:dyDescent="0.3">
      <c r="A64">
        <v>23</v>
      </c>
      <c r="B64" t="s">
        <v>40</v>
      </c>
      <c r="C64">
        <v>123.42100000000001</v>
      </c>
      <c r="D64">
        <v>326.68700000000001</v>
      </c>
      <c r="E64">
        <v>0</v>
      </c>
    </row>
    <row r="65" spans="1:5" x14ac:dyDescent="0.3">
      <c r="A65">
        <v>24</v>
      </c>
      <c r="B65" t="s">
        <v>41</v>
      </c>
      <c r="C65">
        <v>323.08199999999999</v>
      </c>
      <c r="D65">
        <v>68.156000000000006</v>
      </c>
      <c r="E65">
        <v>0</v>
      </c>
    </row>
    <row r="66" spans="1:5" x14ac:dyDescent="0.3">
      <c r="A66">
        <v>25</v>
      </c>
      <c r="B66" t="s">
        <v>41</v>
      </c>
      <c r="C66">
        <v>123.09099999999999</v>
      </c>
      <c r="D66">
        <v>331.84300000000002</v>
      </c>
      <c r="E66">
        <v>0</v>
      </c>
    </row>
    <row r="67" spans="1:5" x14ac:dyDescent="0.3">
      <c r="A67">
        <v>27</v>
      </c>
      <c r="B67" t="s">
        <v>42</v>
      </c>
      <c r="C67">
        <v>123.232</v>
      </c>
      <c r="D67">
        <v>331.851</v>
      </c>
      <c r="E67">
        <v>0</v>
      </c>
    </row>
    <row r="68" spans="1:5" x14ac:dyDescent="0.3">
      <c r="A68">
        <v>26</v>
      </c>
      <c r="B68" t="s">
        <v>51</v>
      </c>
      <c r="C68">
        <v>323.26100000000002</v>
      </c>
      <c r="D68">
        <v>68.022000000000006</v>
      </c>
      <c r="E68">
        <v>0</v>
      </c>
    </row>
    <row r="69" spans="1:5" x14ac:dyDescent="0.3">
      <c r="A69">
        <v>29</v>
      </c>
      <c r="B69" t="s">
        <v>51</v>
      </c>
      <c r="C69">
        <v>123.268</v>
      </c>
      <c r="D69">
        <v>331.983</v>
      </c>
      <c r="E69">
        <v>0</v>
      </c>
    </row>
    <row r="70" spans="1:5" x14ac:dyDescent="0.3">
      <c r="A70">
        <v>28</v>
      </c>
      <c r="B70" t="s">
        <v>52</v>
      </c>
      <c r="C70">
        <v>325.322</v>
      </c>
      <c r="D70">
        <v>67.947000000000003</v>
      </c>
      <c r="E70">
        <v>0</v>
      </c>
    </row>
    <row r="71" spans="1:5" x14ac:dyDescent="0.3">
      <c r="A71">
        <v>31</v>
      </c>
      <c r="B71" t="s">
        <v>52</v>
      </c>
      <c r="C71">
        <v>125.334</v>
      </c>
      <c r="D71">
        <v>332.05399999999997</v>
      </c>
      <c r="E71">
        <v>0</v>
      </c>
    </row>
    <row r="72" spans="1:5" x14ac:dyDescent="0.3">
      <c r="A72">
        <v>30</v>
      </c>
      <c r="B72" t="s">
        <v>69</v>
      </c>
      <c r="C72">
        <v>325.84300000000002</v>
      </c>
      <c r="D72">
        <v>69.325000000000003</v>
      </c>
      <c r="E72">
        <v>0</v>
      </c>
    </row>
    <row r="73" spans="1:5" x14ac:dyDescent="0.3">
      <c r="A73">
        <v>33</v>
      </c>
      <c r="B73" t="s">
        <v>69</v>
      </c>
      <c r="C73">
        <v>125.852</v>
      </c>
      <c r="D73">
        <v>330.68099999999998</v>
      </c>
      <c r="E73">
        <v>0</v>
      </c>
    </row>
    <row r="74" spans="1:5" x14ac:dyDescent="0.3">
      <c r="A74">
        <v>34</v>
      </c>
      <c r="B74" t="s">
        <v>66</v>
      </c>
      <c r="C74">
        <v>9.3279999999999994</v>
      </c>
      <c r="D74">
        <v>99.92</v>
      </c>
      <c r="E74">
        <v>364.89800000000002</v>
      </c>
    </row>
    <row r="75" spans="1:5" x14ac:dyDescent="0.3">
      <c r="A75">
        <v>35</v>
      </c>
      <c r="B75" t="s">
        <v>66</v>
      </c>
      <c r="C75">
        <v>209.32900000000001</v>
      </c>
      <c r="D75">
        <v>300.08</v>
      </c>
      <c r="E75">
        <v>364.899</v>
      </c>
    </row>
  </sheetData>
  <sortState xmlns:xlrd2="http://schemas.microsoft.com/office/spreadsheetml/2017/richdata2" ref="A39:E75">
    <sortCondition ref="A39:A75"/>
  </sortState>
  <phoneticPr fontId="3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1A7A48-8FD8-4DCB-8545-1AE5DC5F6E9F}">
  <dimension ref="A1:Q303"/>
  <sheetViews>
    <sheetView workbookViewId="0">
      <selection activeCell="A305" sqref="A305"/>
    </sheetView>
  </sheetViews>
  <sheetFormatPr baseColWidth="10" defaultRowHeight="14.4" x14ac:dyDescent="0.3"/>
  <cols>
    <col min="1" max="1" width="10.33203125" style="2" bestFit="1" customWidth="1"/>
    <col min="2" max="2" width="8.44140625" style="2" bestFit="1" customWidth="1"/>
    <col min="3" max="10" width="11.5546875" style="2"/>
    <col min="11" max="11" width="8.44140625" style="17" bestFit="1" customWidth="1"/>
    <col min="12" max="13" width="15.5546875" style="2" customWidth="1"/>
    <col min="14" max="16384" width="11.5546875" style="2"/>
  </cols>
  <sheetData>
    <row r="1" spans="1:15" ht="18" x14ac:dyDescent="0.3">
      <c r="K1" s="23"/>
      <c r="L1" s="19" t="s">
        <v>36</v>
      </c>
      <c r="M1" s="19" t="s">
        <v>37</v>
      </c>
    </row>
    <row r="2" spans="1:15" x14ac:dyDescent="0.3">
      <c r="A2" s="1" t="s">
        <v>13</v>
      </c>
      <c r="B2" s="17" t="s">
        <v>53</v>
      </c>
      <c r="C2" s="5">
        <v>0</v>
      </c>
      <c r="K2" s="23"/>
      <c r="L2" s="7">
        <v>1000</v>
      </c>
      <c r="M2" s="7">
        <v>2000</v>
      </c>
      <c r="N2" s="7">
        <v>48.325600000000001</v>
      </c>
      <c r="O2" s="35"/>
    </row>
    <row r="3" spans="1:15" s="1" customFormat="1" x14ac:dyDescent="0.3">
      <c r="B3" s="1" t="s">
        <v>16</v>
      </c>
      <c r="C3" s="1" t="s">
        <v>14</v>
      </c>
      <c r="D3" s="1" t="s">
        <v>15</v>
      </c>
      <c r="E3" s="1" t="s">
        <v>26</v>
      </c>
      <c r="F3" s="1" t="s">
        <v>27</v>
      </c>
      <c r="G3" s="1" t="s">
        <v>15</v>
      </c>
      <c r="H3" s="1" t="s">
        <v>26</v>
      </c>
      <c r="I3" s="1" t="s">
        <v>31</v>
      </c>
      <c r="J3" s="1" t="s">
        <v>32</v>
      </c>
      <c r="K3" s="21" t="s">
        <v>16</v>
      </c>
      <c r="L3" s="20"/>
      <c r="M3" s="20"/>
      <c r="O3" s="34"/>
    </row>
    <row r="4" spans="1:15" ht="15.6" customHeight="1" x14ac:dyDescent="0.3">
      <c r="B4" s="34">
        <v>1</v>
      </c>
      <c r="C4" s="18">
        <v>284.79199999999997</v>
      </c>
      <c r="D4" s="18">
        <v>97.471000000000004</v>
      </c>
      <c r="E4" s="18">
        <v>11.654</v>
      </c>
      <c r="F4" s="35">
        <v>284.798</v>
      </c>
      <c r="G4" s="35">
        <v>97.470500000000015</v>
      </c>
      <c r="H4" s="35">
        <v>11.655000000000001</v>
      </c>
      <c r="I4" s="35">
        <v>11.645801134547533</v>
      </c>
      <c r="J4" s="35">
        <v>0.46296969076972966</v>
      </c>
      <c r="K4" s="39">
        <f>B4</f>
        <v>1</v>
      </c>
      <c r="L4" s="37">
        <f>SIN((F4+$C$2)*PI()/200)*I4+$L$2</f>
        <v>988.68465659442609</v>
      </c>
      <c r="M4" s="37">
        <f>COS((F4+$C$2)*PI()/200)*I4+$M$2</f>
        <v>1997.2454242287854</v>
      </c>
      <c r="N4" s="35">
        <f>$N$2+J4</f>
        <v>48.788569690769734</v>
      </c>
      <c r="O4" s="35"/>
    </row>
    <row r="5" spans="1:15" ht="15.6" customHeight="1" x14ac:dyDescent="0.3">
      <c r="B5" s="34"/>
      <c r="C5" s="18">
        <v>84.804000000000002</v>
      </c>
      <c r="D5" s="18">
        <v>302.52999999999997</v>
      </c>
      <c r="E5" s="18">
        <v>11.656000000000001</v>
      </c>
      <c r="F5" s="35"/>
      <c r="G5" s="35"/>
      <c r="H5" s="35"/>
      <c r="I5" s="35"/>
      <c r="J5" s="35"/>
      <c r="K5" s="39"/>
      <c r="L5" s="37"/>
      <c r="M5" s="37"/>
      <c r="N5" s="34"/>
      <c r="O5" s="34"/>
    </row>
    <row r="6" spans="1:15" ht="14.4" customHeight="1" x14ac:dyDescent="0.3">
      <c r="B6" s="34">
        <v>2</v>
      </c>
      <c r="C6" s="18">
        <v>293.22800000000001</v>
      </c>
      <c r="D6" s="18">
        <v>100.324</v>
      </c>
      <c r="E6" s="18">
        <v>13.403</v>
      </c>
      <c r="F6" s="35">
        <v>293.22900000000004</v>
      </c>
      <c r="G6" s="35">
        <v>100.32199999999999</v>
      </c>
      <c r="H6" s="35">
        <v>13.404</v>
      </c>
      <c r="I6" s="35">
        <v>13.403828543089023</v>
      </c>
      <c r="J6" s="35">
        <v>-6.7796662690681991E-2</v>
      </c>
      <c r="K6" s="39">
        <f t="shared" ref="K6" si="0">B6</f>
        <v>2</v>
      </c>
      <c r="L6" s="37">
        <f t="shared" ref="L6" si="1">SIN((F6+$C$2)*PI()/200)*I6+$L$2</f>
        <v>986.67191311543365</v>
      </c>
      <c r="M6" s="37">
        <f t="shared" ref="M6" si="2">COS((F6+$C$2)*PI()/200)*I6+$M$2</f>
        <v>1998.5770735753463</v>
      </c>
      <c r="N6" s="35">
        <f t="shared" ref="N6" si="3">$N$2+J6</f>
        <v>48.257803337309319</v>
      </c>
      <c r="O6" s="35"/>
    </row>
    <row r="7" spans="1:15" ht="14.4" customHeight="1" x14ac:dyDescent="0.3">
      <c r="B7" s="34"/>
      <c r="C7" s="18">
        <v>93.23</v>
      </c>
      <c r="D7" s="18">
        <v>299.68</v>
      </c>
      <c r="E7" s="18">
        <v>13.404999999999999</v>
      </c>
      <c r="F7" s="35"/>
      <c r="G7" s="35"/>
      <c r="H7" s="35"/>
      <c r="I7" s="35"/>
      <c r="J7" s="35"/>
      <c r="K7" s="39"/>
      <c r="L7" s="37"/>
      <c r="M7" s="37"/>
      <c r="N7" s="34"/>
      <c r="O7" s="34"/>
    </row>
    <row r="8" spans="1:15" ht="14.4" customHeight="1" x14ac:dyDescent="0.3">
      <c r="B8" s="34">
        <v>3</v>
      </c>
      <c r="C8" s="18">
        <v>252.12700000000001</v>
      </c>
      <c r="D8" s="18">
        <v>99.873999999999995</v>
      </c>
      <c r="E8" s="18">
        <v>8.7140000000000004</v>
      </c>
      <c r="F8" s="35">
        <v>252.12950000000001</v>
      </c>
      <c r="G8" s="35">
        <v>99.873000000000019</v>
      </c>
      <c r="H8" s="35">
        <v>8.714500000000001</v>
      </c>
      <c r="I8" s="35">
        <v>8.7144826595832647</v>
      </c>
      <c r="J8" s="35">
        <v>1.738464329824695E-2</v>
      </c>
      <c r="K8" s="39">
        <f t="shared" ref="K8" si="4">B8</f>
        <v>3</v>
      </c>
      <c r="L8" s="37">
        <f t="shared" ref="L8" si="5">SIN((F8+$C$2)*PI()/200)*I8+$L$2</f>
        <v>993.63529383339642</v>
      </c>
      <c r="M8" s="37">
        <f t="shared" ref="M8" si="6">COS((F8+$C$2)*PI()/200)*I8+$M$2</f>
        <v>1994.0474607572082</v>
      </c>
      <c r="N8" s="35">
        <f t="shared" ref="N8" si="7">$N$2+J8</f>
        <v>48.342984643298252</v>
      </c>
      <c r="O8" s="35"/>
    </row>
    <row r="9" spans="1:15" ht="14.4" customHeight="1" x14ac:dyDescent="0.3">
      <c r="B9" s="34"/>
      <c r="C9" s="18">
        <v>52.131999999999998</v>
      </c>
      <c r="D9" s="18">
        <v>300.12799999999999</v>
      </c>
      <c r="E9" s="18">
        <v>8.7149999999999999</v>
      </c>
      <c r="F9" s="35"/>
      <c r="G9" s="35"/>
      <c r="H9" s="35"/>
      <c r="I9" s="35"/>
      <c r="J9" s="35"/>
      <c r="K9" s="39"/>
      <c r="L9" s="37"/>
      <c r="M9" s="37"/>
      <c r="N9" s="34"/>
      <c r="O9" s="34"/>
    </row>
    <row r="10" spans="1:15" ht="14.4" customHeight="1" x14ac:dyDescent="0.3">
      <c r="B10" s="34">
        <v>4</v>
      </c>
      <c r="C10" s="18">
        <v>135.28700000000001</v>
      </c>
      <c r="D10" s="18">
        <v>96.894999999999996</v>
      </c>
      <c r="E10" s="18">
        <v>34.328000000000003</v>
      </c>
      <c r="F10" s="35">
        <v>135.28800000000001</v>
      </c>
      <c r="G10" s="35">
        <v>96.893500000000003</v>
      </c>
      <c r="H10" s="35">
        <v>34.328000000000003</v>
      </c>
      <c r="I10" s="35">
        <v>34.287138453614993</v>
      </c>
      <c r="J10" s="35">
        <v>1.6744314445912685</v>
      </c>
      <c r="K10" s="39">
        <f t="shared" ref="K10" si="8">B10</f>
        <v>4</v>
      </c>
      <c r="L10" s="37">
        <f t="shared" ref="L10" si="9">SIN((F10+$C$2)*PI()/200)*I10+$L$2</f>
        <v>1029.1532470283616</v>
      </c>
      <c r="M10" s="37">
        <f t="shared" ref="M10" si="10">COS((F10+$C$2)*PI()/200)*I10+$M$2</f>
        <v>1981.9529489655322</v>
      </c>
      <c r="N10" s="35">
        <f t="shared" ref="N10" si="11">$N$2+J10</f>
        <v>50.000031444591272</v>
      </c>
      <c r="O10" s="35"/>
    </row>
    <row r="11" spans="1:15" ht="14.4" customHeight="1" x14ac:dyDescent="0.3">
      <c r="B11" s="34"/>
      <c r="C11" s="18">
        <v>335.28899999999999</v>
      </c>
      <c r="D11" s="18">
        <v>303.108</v>
      </c>
      <c r="E11" s="18">
        <v>34.328000000000003</v>
      </c>
      <c r="F11" s="35"/>
      <c r="G11" s="35"/>
      <c r="H11" s="35"/>
      <c r="I11" s="35"/>
      <c r="J11" s="35"/>
      <c r="K11" s="39"/>
      <c r="L11" s="37"/>
      <c r="M11" s="37"/>
      <c r="N11" s="34"/>
      <c r="O11" s="34"/>
    </row>
    <row r="12" spans="1:15" ht="14.4" customHeight="1" x14ac:dyDescent="0.3">
      <c r="B12" s="34">
        <v>5</v>
      </c>
      <c r="C12" s="18">
        <v>327.22899999999998</v>
      </c>
      <c r="D12" s="18">
        <v>100.348</v>
      </c>
      <c r="E12" s="18">
        <v>54.805</v>
      </c>
      <c r="F12" s="35">
        <v>327.22950000000003</v>
      </c>
      <c r="G12" s="35">
        <v>100.34650000000001</v>
      </c>
      <c r="H12" s="35">
        <v>54.805</v>
      </c>
      <c r="I12" s="35">
        <v>54.80418822560955</v>
      </c>
      <c r="J12" s="35">
        <v>-0.29829168939165168</v>
      </c>
      <c r="K12" s="39">
        <f t="shared" ref="K12" si="12">B12</f>
        <v>5</v>
      </c>
      <c r="L12" s="37">
        <f t="shared" ref="L12" si="13">SIN((F12+$C$2)*PI()/200)*I12+$L$2</f>
        <v>950.13290967974478</v>
      </c>
      <c r="M12" s="37">
        <f t="shared" ref="M12" si="14">COS((F12+$C$2)*PI()/200)*I12+$M$2</f>
        <v>2022.7326274341431</v>
      </c>
      <c r="N12" s="35">
        <f t="shared" ref="N12" si="15">$N$2+J12</f>
        <v>48.027308310608348</v>
      </c>
      <c r="O12" s="35"/>
    </row>
    <row r="13" spans="1:15" ht="14.4" customHeight="1" x14ac:dyDescent="0.3">
      <c r="B13" s="34"/>
      <c r="C13" s="18">
        <v>127.23</v>
      </c>
      <c r="D13" s="18">
        <v>299.65499999999997</v>
      </c>
      <c r="E13" s="18">
        <v>54.805</v>
      </c>
      <c r="F13" s="35"/>
      <c r="G13" s="35"/>
      <c r="H13" s="35"/>
      <c r="I13" s="35"/>
      <c r="J13" s="35"/>
      <c r="K13" s="39"/>
      <c r="L13" s="37"/>
      <c r="M13" s="37"/>
      <c r="N13" s="34"/>
      <c r="O13" s="34"/>
    </row>
    <row r="14" spans="1:15" x14ac:dyDescent="0.3">
      <c r="B14" s="2" t="s">
        <v>48</v>
      </c>
      <c r="C14" s="18">
        <v>281.59899999999999</v>
      </c>
      <c r="D14" s="18">
        <v>81.451999999999998</v>
      </c>
      <c r="E14" s="18"/>
      <c r="F14" s="35">
        <v>281.60249999999996</v>
      </c>
      <c r="G14" s="35">
        <v>81.450500000000005</v>
      </c>
      <c r="H14" s="5"/>
      <c r="I14" s="5"/>
      <c r="J14" s="5"/>
      <c r="K14" s="23"/>
      <c r="L14" s="15"/>
      <c r="M14" s="15"/>
    </row>
    <row r="15" spans="1:15" x14ac:dyDescent="0.3">
      <c r="B15" s="2" t="s">
        <v>48</v>
      </c>
      <c r="C15" s="18">
        <v>81.605999999999995</v>
      </c>
      <c r="D15" s="18">
        <v>318.55099999999999</v>
      </c>
      <c r="E15" s="18"/>
      <c r="F15" s="35"/>
      <c r="G15" s="35"/>
      <c r="H15" s="5"/>
      <c r="I15" s="5"/>
      <c r="J15" s="5"/>
      <c r="K15" s="23"/>
      <c r="L15" s="15"/>
      <c r="M15" s="15"/>
    </row>
    <row r="16" spans="1:15" x14ac:dyDescent="0.3">
      <c r="B16" s="2" t="s">
        <v>49</v>
      </c>
      <c r="C16" s="18">
        <v>281.50599999999997</v>
      </c>
      <c r="D16" s="18">
        <v>77.313999999999993</v>
      </c>
      <c r="E16" s="18"/>
      <c r="F16" s="35">
        <v>281.50749999999999</v>
      </c>
      <c r="G16" s="35">
        <v>77.311499999999995</v>
      </c>
      <c r="H16" s="5"/>
      <c r="I16" s="5"/>
      <c r="J16" s="5"/>
      <c r="K16" s="23"/>
      <c r="L16" s="15"/>
      <c r="M16" s="15"/>
    </row>
    <row r="17" spans="1:15" x14ac:dyDescent="0.3">
      <c r="B17" s="2" t="s">
        <v>49</v>
      </c>
      <c r="C17" s="18">
        <v>81.509</v>
      </c>
      <c r="D17" s="18">
        <v>322.69099999999997</v>
      </c>
      <c r="E17" s="18"/>
      <c r="F17" s="35"/>
      <c r="G17" s="35"/>
      <c r="H17" s="5"/>
      <c r="I17" s="5"/>
      <c r="J17" s="5"/>
      <c r="K17" s="23"/>
      <c r="L17" s="15"/>
      <c r="M17" s="15"/>
    </row>
    <row r="18" spans="1:15" x14ac:dyDescent="0.3">
      <c r="B18" s="2" t="s">
        <v>41</v>
      </c>
      <c r="C18" s="18">
        <v>281.45100000000002</v>
      </c>
      <c r="D18" s="18">
        <v>77.313999999999993</v>
      </c>
      <c r="E18" s="18"/>
      <c r="F18" s="5">
        <v>281.45100000000002</v>
      </c>
      <c r="G18" s="5">
        <v>77.312541666666661</v>
      </c>
      <c r="H18" s="5"/>
      <c r="I18" s="5"/>
      <c r="J18" s="5"/>
      <c r="K18" s="23"/>
      <c r="L18" s="15"/>
      <c r="M18" s="15"/>
    </row>
    <row r="19" spans="1:15" x14ac:dyDescent="0.3">
      <c r="B19" s="2" t="s">
        <v>42</v>
      </c>
      <c r="C19" s="18">
        <v>281.55200000000002</v>
      </c>
      <c r="D19" s="18">
        <v>77.313999999999993</v>
      </c>
      <c r="E19" s="18"/>
      <c r="F19" s="5">
        <v>281.55200000000002</v>
      </c>
      <c r="G19" s="5">
        <v>77.312541666666661</v>
      </c>
      <c r="H19" s="5"/>
      <c r="I19" s="5"/>
      <c r="J19" s="5"/>
      <c r="K19" s="23"/>
      <c r="L19" s="15"/>
      <c r="M19" s="15"/>
    </row>
    <row r="20" spans="1:15" ht="18" x14ac:dyDescent="0.3">
      <c r="K20" s="24"/>
      <c r="L20" s="19" t="s">
        <v>36</v>
      </c>
      <c r="M20" s="19" t="s">
        <v>37</v>
      </c>
    </row>
    <row r="21" spans="1:15" x14ac:dyDescent="0.3">
      <c r="A21" s="1" t="s">
        <v>21</v>
      </c>
      <c r="B21" s="17" t="s">
        <v>53</v>
      </c>
      <c r="C21" s="5">
        <f>-5.9451+400</f>
        <v>394.05489999999998</v>
      </c>
      <c r="F21" s="5"/>
      <c r="G21" s="5"/>
      <c r="H21" s="5"/>
      <c r="I21" s="5"/>
      <c r="J21" s="5"/>
      <c r="K21" s="25"/>
      <c r="L21" s="7">
        <v>994.06359999999995</v>
      </c>
      <c r="M21" s="7">
        <v>2003.7407000000001</v>
      </c>
      <c r="N21" s="7">
        <f>49.2621490635628-1.17160512720528</f>
        <v>48.09054393635752</v>
      </c>
    </row>
    <row r="22" spans="1:15" s="1" customFormat="1" x14ac:dyDescent="0.3">
      <c r="B22" s="1" t="s">
        <v>16</v>
      </c>
      <c r="C22" s="1" t="s">
        <v>14</v>
      </c>
      <c r="D22" s="1" t="s">
        <v>15</v>
      </c>
      <c r="E22" s="1" t="s">
        <v>26</v>
      </c>
      <c r="F22" s="1" t="s">
        <v>27</v>
      </c>
      <c r="G22" s="1" t="s">
        <v>15</v>
      </c>
      <c r="H22" s="1" t="s">
        <v>26</v>
      </c>
      <c r="I22" s="1" t="s">
        <v>31</v>
      </c>
      <c r="J22" s="1" t="s">
        <v>32</v>
      </c>
      <c r="K22" s="21" t="s">
        <v>16</v>
      </c>
      <c r="L22" s="20"/>
      <c r="M22" s="20"/>
    </row>
    <row r="23" spans="1:15" ht="14.4" customHeight="1" x14ac:dyDescent="0.3">
      <c r="B23" s="34">
        <v>1</v>
      </c>
      <c r="C23" s="14">
        <v>249.97900000000001</v>
      </c>
      <c r="D23" s="14">
        <v>94.706999999999994</v>
      </c>
      <c r="E23" s="14">
        <v>8.4619999999999997</v>
      </c>
      <c r="F23" s="34">
        <v>249.98250000000002</v>
      </c>
      <c r="G23" s="34">
        <v>94.705500000000001</v>
      </c>
      <c r="H23" s="35">
        <v>8.4624999999999986</v>
      </c>
      <c r="I23" s="35">
        <v>8.4332512027122597</v>
      </c>
      <c r="J23" s="35">
        <v>0.70297965970019372</v>
      </c>
      <c r="K23" s="39">
        <f>B23</f>
        <v>1</v>
      </c>
      <c r="L23" s="37">
        <f>SIN((F23+$C$21)*PI()/200)*I23+$L$21</f>
        <v>988.6842269088587</v>
      </c>
      <c r="M23" s="37">
        <f>COS((F23+$C$21)*PI()/200)*I23+$M$21</f>
        <v>1997.2459274101127</v>
      </c>
      <c r="N23" s="35">
        <f>$N$21+J23</f>
        <v>48.79352359605771</v>
      </c>
      <c r="O23" s="35"/>
    </row>
    <row r="24" spans="1:15" ht="14.4" customHeight="1" x14ac:dyDescent="0.3">
      <c r="B24" s="34"/>
      <c r="C24" s="14">
        <v>49.985999999999997</v>
      </c>
      <c r="D24" s="14">
        <v>305.29599999999999</v>
      </c>
      <c r="E24" s="14">
        <v>8.4629999999999992</v>
      </c>
      <c r="F24" s="34"/>
      <c r="G24" s="34"/>
      <c r="H24" s="35"/>
      <c r="I24" s="35"/>
      <c r="J24" s="35"/>
      <c r="K24" s="39"/>
      <c r="L24" s="37"/>
      <c r="M24" s="37"/>
      <c r="N24" s="34"/>
      <c r="O24" s="34"/>
    </row>
    <row r="25" spans="1:15" ht="14.4" customHeight="1" x14ac:dyDescent="0.3">
      <c r="B25" s="34">
        <v>2</v>
      </c>
      <c r="C25" s="14">
        <v>267.12900000000002</v>
      </c>
      <c r="D25" s="14">
        <v>98.781000000000006</v>
      </c>
      <c r="E25" s="14">
        <v>9.0190000000000001</v>
      </c>
      <c r="F25" s="34">
        <v>267.12900000000002</v>
      </c>
      <c r="G25" s="34">
        <v>98.78</v>
      </c>
      <c r="H25" s="35">
        <v>9.0195000000000007</v>
      </c>
      <c r="I25" s="35">
        <v>9.0178438541088752</v>
      </c>
      <c r="J25" s="35">
        <v>0.17283654969599366</v>
      </c>
      <c r="K25" s="39">
        <f t="shared" ref="K25" si="16">B25</f>
        <v>2</v>
      </c>
      <c r="L25" s="37">
        <f t="shared" ref="L25" si="17">SIN((F25+$C$21)*PI()/200)*I25+$L$21</f>
        <v>986.6707056334335</v>
      </c>
      <c r="M25" s="37">
        <f t="shared" ref="M25" si="18">COS((F25+$C$21)*PI()/200)*I25+$M$21</f>
        <v>1998.576726659453</v>
      </c>
      <c r="N25" s="35">
        <f t="shared" ref="N25" si="19">$N$21+J25</f>
        <v>48.263380486053514</v>
      </c>
      <c r="O25" s="35"/>
    </row>
    <row r="26" spans="1:15" ht="14.4" customHeight="1" x14ac:dyDescent="0.3">
      <c r="B26" s="34"/>
      <c r="C26" s="14">
        <v>67.129000000000005</v>
      </c>
      <c r="D26" s="14">
        <v>301.221</v>
      </c>
      <c r="E26" s="14">
        <v>9.02</v>
      </c>
      <c r="F26" s="34"/>
      <c r="G26" s="34"/>
      <c r="H26" s="35"/>
      <c r="I26" s="35"/>
      <c r="J26" s="35"/>
      <c r="K26" s="39"/>
      <c r="L26" s="37"/>
      <c r="M26" s="37"/>
      <c r="N26" s="34"/>
      <c r="O26" s="34"/>
    </row>
    <row r="27" spans="1:15" ht="14.4" customHeight="1" x14ac:dyDescent="0.3">
      <c r="B27" s="34">
        <v>3</v>
      </c>
      <c r="C27" s="14">
        <v>208.75700000000001</v>
      </c>
      <c r="D27" s="14">
        <v>98.316000000000003</v>
      </c>
      <c r="E27" s="14">
        <v>9.7070000000000007</v>
      </c>
      <c r="F27" s="34">
        <v>208.7585</v>
      </c>
      <c r="G27" s="34">
        <v>98.315500000000014</v>
      </c>
      <c r="H27" s="35">
        <v>9.7065000000000001</v>
      </c>
      <c r="I27" s="35">
        <v>9.7031022680890278</v>
      </c>
      <c r="J27" s="35">
        <v>0.25680464366046163</v>
      </c>
      <c r="K27" s="39">
        <f t="shared" ref="K27" si="20">B27</f>
        <v>3</v>
      </c>
      <c r="L27" s="37">
        <f t="shared" ref="L27" si="21">SIN((F27+$C$21)*PI()/200)*I27+$L$21</f>
        <v>993.63493246194946</v>
      </c>
      <c r="M27" s="37">
        <f t="shared" ref="M27" si="22">COS((F27+$C$21)*PI()/200)*I27+$M$21</f>
        <v>1994.0470712797107</v>
      </c>
      <c r="N27" s="35">
        <f t="shared" ref="N27" si="23">$N$21+J27</f>
        <v>48.347348580017979</v>
      </c>
      <c r="O27" s="35"/>
    </row>
    <row r="28" spans="1:15" ht="14.4" customHeight="1" x14ac:dyDescent="0.3">
      <c r="B28" s="34"/>
      <c r="C28" s="14">
        <v>8.76</v>
      </c>
      <c r="D28" s="14">
        <v>301.685</v>
      </c>
      <c r="E28" s="14">
        <v>9.7059999999999995</v>
      </c>
      <c r="F28" s="34"/>
      <c r="G28" s="34"/>
      <c r="H28" s="35"/>
      <c r="I28" s="35"/>
      <c r="J28" s="35"/>
      <c r="K28" s="39"/>
      <c r="L28" s="37"/>
      <c r="M28" s="37"/>
      <c r="N28" s="34"/>
      <c r="O28" s="34"/>
    </row>
    <row r="29" spans="1:15" ht="14.4" customHeight="1" x14ac:dyDescent="0.3">
      <c r="B29" s="34">
        <v>4</v>
      </c>
      <c r="C29" s="14">
        <v>141.31800000000001</v>
      </c>
      <c r="D29" s="14">
        <v>97.061000000000007</v>
      </c>
      <c r="E29" s="14">
        <v>41.347000000000001</v>
      </c>
      <c r="F29" s="34">
        <v>141.31950000000001</v>
      </c>
      <c r="G29" s="34">
        <v>97.058999999999997</v>
      </c>
      <c r="H29" s="35">
        <v>41.347499999999997</v>
      </c>
      <c r="I29" s="35">
        <v>41.303386468799609</v>
      </c>
      <c r="J29" s="35">
        <v>1.9094560636424946</v>
      </c>
      <c r="K29" s="39">
        <f t="shared" ref="K29" si="24">B29</f>
        <v>4</v>
      </c>
      <c r="L29" s="37">
        <f t="shared" ref="L29" si="25">SIN((F29+$C$21)*PI()/200)*I29+$L$21</f>
        <v>1029.1529989859212</v>
      </c>
      <c r="M29" s="37">
        <f t="shared" ref="M29" si="26">COS((F29+$C$21)*PI()/200)*I29+$M$21</f>
        <v>1981.95300134691</v>
      </c>
      <c r="N29" s="35">
        <f t="shared" ref="N29" si="27">$N$21+J29</f>
        <v>50.000000000000014</v>
      </c>
      <c r="O29" s="35"/>
    </row>
    <row r="30" spans="1:15" ht="14.4" customHeight="1" x14ac:dyDescent="0.3">
      <c r="B30" s="34"/>
      <c r="C30" s="14">
        <v>341.32100000000003</v>
      </c>
      <c r="D30" s="14">
        <v>302.94299999999998</v>
      </c>
      <c r="E30" s="14">
        <v>41.347999999999999</v>
      </c>
      <c r="F30" s="34"/>
      <c r="G30" s="34"/>
      <c r="H30" s="35"/>
      <c r="I30" s="35"/>
      <c r="J30" s="35"/>
      <c r="K30" s="39"/>
      <c r="L30" s="37"/>
      <c r="M30" s="37"/>
      <c r="N30" s="34"/>
      <c r="O30" s="34"/>
    </row>
    <row r="31" spans="1:15" ht="14.4" customHeight="1" x14ac:dyDescent="0.3">
      <c r="B31" s="34">
        <v>5</v>
      </c>
      <c r="C31" s="14">
        <v>331.92</v>
      </c>
      <c r="D31" s="14">
        <v>100.072</v>
      </c>
      <c r="E31" s="14">
        <v>47.86</v>
      </c>
      <c r="F31" s="34">
        <v>331.92250000000001</v>
      </c>
      <c r="G31" s="34">
        <v>100.07</v>
      </c>
      <c r="H31" s="35">
        <v>47.86</v>
      </c>
      <c r="I31" s="35">
        <v>47.859971067997833</v>
      </c>
      <c r="J31" s="35">
        <v>-5.2624807936147613E-2</v>
      </c>
      <c r="K31" s="39">
        <f t="shared" ref="K31" si="28">B31</f>
        <v>5</v>
      </c>
      <c r="L31" s="37">
        <f t="shared" ref="L31" si="29">SIN((F31+$C$21)*PI()/200)*I31+$L$21</f>
        <v>950.1331452779732</v>
      </c>
      <c r="M31" s="37">
        <f t="shared" ref="M31" si="30">COS((F31+$C$21)*PI()/200)*I31+$M$21</f>
        <v>2022.732592442449</v>
      </c>
      <c r="N31" s="35">
        <f t="shared" ref="N31" si="31">$N$21+J31</f>
        <v>48.037919128421372</v>
      </c>
      <c r="O31" s="35"/>
    </row>
    <row r="32" spans="1:15" ht="14.4" customHeight="1" x14ac:dyDescent="0.3">
      <c r="B32" s="34"/>
      <c r="C32" s="14">
        <v>131.92500000000001</v>
      </c>
      <c r="D32" s="14">
        <v>299.93200000000002</v>
      </c>
      <c r="E32" s="14">
        <v>47.86</v>
      </c>
      <c r="F32" s="34"/>
      <c r="G32" s="34"/>
      <c r="H32" s="35"/>
      <c r="I32" s="35"/>
      <c r="J32" s="35"/>
      <c r="K32" s="39"/>
      <c r="L32" s="37"/>
      <c r="M32" s="37"/>
      <c r="N32" s="34"/>
      <c r="O32" s="34"/>
    </row>
    <row r="33" spans="1:15" x14ac:dyDescent="0.3">
      <c r="B33" s="2" t="s">
        <v>39</v>
      </c>
      <c r="C33" s="14">
        <v>265.27600000000001</v>
      </c>
      <c r="D33" s="14">
        <v>76.489000000000004</v>
      </c>
      <c r="E33" s="14"/>
      <c r="F33" s="5">
        <v>265.27600000000001</v>
      </c>
      <c r="G33" s="5">
        <v>76.487541666666672</v>
      </c>
      <c r="H33" s="5"/>
      <c r="I33" s="5"/>
      <c r="J33" s="5"/>
      <c r="K33" s="23"/>
      <c r="L33" s="15"/>
      <c r="M33" s="15"/>
    </row>
    <row r="34" spans="1:15" x14ac:dyDescent="0.3">
      <c r="B34" s="2" t="s">
        <v>40</v>
      </c>
      <c r="C34" s="14">
        <v>265.40100000000001</v>
      </c>
      <c r="D34" s="14">
        <v>76.483999999999995</v>
      </c>
      <c r="E34" s="14"/>
      <c r="F34" s="5">
        <v>265.40100000000001</v>
      </c>
      <c r="G34" s="5">
        <v>76.482541666666663</v>
      </c>
      <c r="H34" s="5"/>
      <c r="I34" s="5"/>
      <c r="J34" s="5"/>
      <c r="K34" s="23"/>
      <c r="L34" s="15"/>
      <c r="M34" s="15"/>
    </row>
    <row r="35" spans="1:15" x14ac:dyDescent="0.3">
      <c r="B35" s="2" t="s">
        <v>39</v>
      </c>
      <c r="C35" s="14">
        <v>265.27699999999999</v>
      </c>
      <c r="D35" s="14">
        <v>76.484999999999999</v>
      </c>
      <c r="E35" s="14"/>
      <c r="F35" s="5">
        <v>265.27699999999999</v>
      </c>
      <c r="G35" s="5">
        <v>76.483541666666667</v>
      </c>
      <c r="H35" s="5"/>
      <c r="I35" s="5"/>
      <c r="J35" s="5"/>
      <c r="K35" s="23"/>
      <c r="L35" s="15"/>
      <c r="M35" s="15"/>
    </row>
    <row r="36" spans="1:15" x14ac:dyDescent="0.3">
      <c r="B36" s="2" t="s">
        <v>48</v>
      </c>
      <c r="C36" s="14">
        <v>265.34100000000001</v>
      </c>
      <c r="D36" s="14">
        <v>76.484999999999999</v>
      </c>
      <c r="E36" s="14"/>
      <c r="F36" s="5">
        <v>265.34100000000001</v>
      </c>
      <c r="G36" s="5">
        <v>76.483541666666667</v>
      </c>
      <c r="H36" s="5"/>
      <c r="I36" s="5"/>
      <c r="J36" s="5"/>
      <c r="K36" s="23"/>
      <c r="L36" s="15"/>
      <c r="M36" s="15"/>
    </row>
    <row r="37" spans="1:15" x14ac:dyDescent="0.3">
      <c r="B37" s="2" t="s">
        <v>41</v>
      </c>
      <c r="C37" s="14">
        <v>265.12099999999998</v>
      </c>
      <c r="D37" s="14">
        <v>71.685000000000002</v>
      </c>
      <c r="E37" s="14"/>
      <c r="F37" s="5">
        <v>265.12099999999998</v>
      </c>
      <c r="G37" s="5">
        <v>71.68354166666667</v>
      </c>
      <c r="H37" s="5"/>
      <c r="I37" s="5"/>
      <c r="J37" s="5"/>
      <c r="K37" s="23"/>
      <c r="L37" s="15"/>
      <c r="M37" s="15"/>
    </row>
    <row r="38" spans="1:15" x14ac:dyDescent="0.3">
      <c r="B38" s="2" t="s">
        <v>42</v>
      </c>
      <c r="C38" s="14">
        <v>265.24</v>
      </c>
      <c r="D38" s="14">
        <v>71.683000000000007</v>
      </c>
      <c r="E38" s="14"/>
      <c r="F38" s="5">
        <v>265.24</v>
      </c>
      <c r="G38" s="5">
        <v>71.681541666666675</v>
      </c>
      <c r="H38" s="5"/>
      <c r="I38" s="5"/>
      <c r="J38" s="5"/>
      <c r="K38" s="23"/>
      <c r="L38" s="15"/>
      <c r="M38" s="15"/>
    </row>
    <row r="39" spans="1:15" x14ac:dyDescent="0.3">
      <c r="B39" s="2" t="s">
        <v>49</v>
      </c>
      <c r="C39" s="14">
        <v>265.18</v>
      </c>
      <c r="D39" s="14">
        <v>71.683000000000007</v>
      </c>
      <c r="E39" s="14"/>
      <c r="F39" s="5">
        <v>265.18</v>
      </c>
      <c r="G39" s="5">
        <v>71.681541666666675</v>
      </c>
      <c r="H39" s="5"/>
      <c r="I39" s="5"/>
      <c r="J39" s="5"/>
      <c r="K39" s="23"/>
      <c r="L39" s="15"/>
      <c r="M39" s="15"/>
    </row>
    <row r="40" spans="1:15" ht="18" x14ac:dyDescent="0.3">
      <c r="K40" s="24"/>
      <c r="L40" s="19" t="s">
        <v>36</v>
      </c>
      <c r="M40" s="19" t="s">
        <v>37</v>
      </c>
    </row>
    <row r="41" spans="1:15" x14ac:dyDescent="0.3">
      <c r="A41" s="1" t="s">
        <v>44</v>
      </c>
      <c r="B41" s="17" t="s">
        <v>53</v>
      </c>
      <c r="C41" s="5">
        <f>0.6019</f>
        <v>0.60189999999999999</v>
      </c>
      <c r="D41" s="13"/>
      <c r="E41" s="14"/>
      <c r="F41" s="14"/>
      <c r="H41" s="13"/>
      <c r="K41" s="25"/>
      <c r="L41" s="7">
        <v>1005.6939</v>
      </c>
      <c r="M41" s="7">
        <v>1995.5962999999999</v>
      </c>
      <c r="N41" s="7">
        <f>49.550168303844-1.17024</f>
        <v>48.379928303844004</v>
      </c>
    </row>
    <row r="42" spans="1:15" x14ac:dyDescent="0.3">
      <c r="B42" s="1" t="s">
        <v>16</v>
      </c>
      <c r="C42" s="1" t="s">
        <v>14</v>
      </c>
      <c r="D42" s="1" t="s">
        <v>15</v>
      </c>
      <c r="E42" s="1" t="s">
        <v>26</v>
      </c>
      <c r="F42" s="1" t="s">
        <v>27</v>
      </c>
      <c r="G42" s="1" t="s">
        <v>15</v>
      </c>
      <c r="H42" s="1" t="s">
        <v>26</v>
      </c>
      <c r="I42" s="1" t="s">
        <v>31</v>
      </c>
      <c r="J42" s="1" t="s">
        <v>32</v>
      </c>
      <c r="K42" s="21" t="s">
        <v>16</v>
      </c>
      <c r="L42" s="20"/>
      <c r="M42" s="20"/>
      <c r="N42" s="1"/>
    </row>
    <row r="43" spans="1:15" ht="14.4" customHeight="1" x14ac:dyDescent="0.3">
      <c r="A43" s="7"/>
      <c r="B43" s="34">
        <v>1</v>
      </c>
      <c r="C43" s="14">
        <v>305.565</v>
      </c>
      <c r="D43" s="14">
        <v>98.456999999999994</v>
      </c>
      <c r="E43" s="14">
        <v>17.093</v>
      </c>
      <c r="F43" s="34">
        <v>305.56799999999998</v>
      </c>
      <c r="G43" s="34">
        <v>98.454999999999984</v>
      </c>
      <c r="H43" s="35">
        <v>17.093499999999999</v>
      </c>
      <c r="I43" s="35">
        <v>17.088466426594177</v>
      </c>
      <c r="J43" s="35">
        <v>0.41479806793614726</v>
      </c>
      <c r="K43" s="39">
        <f>B43</f>
        <v>1</v>
      </c>
      <c r="L43" s="37">
        <f>SIN((F43+$C$41)*PI()/200)*I43+$L$41</f>
        <v>988.68562522056948</v>
      </c>
      <c r="M43" s="37">
        <f>COS((F43+$C$41)*PI()/200)*I43+$M$41</f>
        <v>1997.2498639812918</v>
      </c>
      <c r="N43" s="35">
        <f>$N$41+J43</f>
        <v>48.79472637178015</v>
      </c>
      <c r="O43" s="35"/>
    </row>
    <row r="44" spans="1:15" ht="14.4" customHeight="1" x14ac:dyDescent="0.3">
      <c r="A44" s="7"/>
      <c r="B44" s="34"/>
      <c r="C44" s="14">
        <v>105.571</v>
      </c>
      <c r="D44" s="14">
        <v>301.54700000000003</v>
      </c>
      <c r="E44" s="14">
        <v>17.094000000000001</v>
      </c>
      <c r="F44" s="34"/>
      <c r="G44" s="34"/>
      <c r="H44" s="35"/>
      <c r="I44" s="35"/>
      <c r="J44" s="35"/>
      <c r="K44" s="39"/>
      <c r="L44" s="37"/>
      <c r="M44" s="37"/>
      <c r="N44" s="34"/>
      <c r="O44" s="34"/>
    </row>
    <row r="45" spans="1:15" ht="14.4" customHeight="1" x14ac:dyDescent="0.3">
      <c r="B45" s="34">
        <v>2</v>
      </c>
      <c r="C45" s="14">
        <v>109.309</v>
      </c>
      <c r="D45" s="14">
        <v>299.62</v>
      </c>
      <c r="E45" s="14">
        <v>19.254000000000001</v>
      </c>
      <c r="F45" s="34">
        <v>309.30649999999997</v>
      </c>
      <c r="G45" s="34">
        <v>100.381</v>
      </c>
      <c r="H45" s="35">
        <v>19.253500000000003</v>
      </c>
      <c r="I45" s="35">
        <v>19.253155199328628</v>
      </c>
      <c r="J45" s="35">
        <v>-0.11522638831938094</v>
      </c>
      <c r="K45" s="39">
        <f t="shared" ref="K45" si="32">B45</f>
        <v>2</v>
      </c>
      <c r="L45" s="37">
        <f t="shared" ref="L45" si="33">SIN((F45+$C$41)*PI()/200)*I45+$L$41</f>
        <v>986.67346916707015</v>
      </c>
      <c r="M45" s="37">
        <f t="shared" ref="M45" si="34">COS((F45+$C$41)*PI()/200)*I45+$M$41</f>
        <v>1998.5807925966012</v>
      </c>
      <c r="N45" s="35">
        <f t="shared" ref="N45" si="35">$N$41+J45</f>
        <v>48.264701915524626</v>
      </c>
      <c r="O45" s="35"/>
    </row>
    <row r="46" spans="1:15" ht="14.4" customHeight="1" x14ac:dyDescent="0.3">
      <c r="A46" s="7"/>
      <c r="B46" s="34"/>
      <c r="C46" s="14">
        <v>309.30399999999997</v>
      </c>
      <c r="D46" s="14">
        <v>100.38200000000001</v>
      </c>
      <c r="E46" s="14">
        <v>19.253</v>
      </c>
      <c r="F46" s="34"/>
      <c r="G46" s="34"/>
      <c r="H46" s="35"/>
      <c r="I46" s="35"/>
      <c r="J46" s="35"/>
      <c r="K46" s="39"/>
      <c r="L46" s="37"/>
      <c r="M46" s="37"/>
      <c r="N46" s="34"/>
      <c r="O46" s="34"/>
    </row>
    <row r="47" spans="1:15" ht="14.4" customHeight="1" x14ac:dyDescent="0.3">
      <c r="A47" s="7"/>
      <c r="B47" s="34">
        <v>3</v>
      </c>
      <c r="C47" s="14">
        <v>291.28100000000001</v>
      </c>
      <c r="D47" s="14">
        <v>100.16800000000001</v>
      </c>
      <c r="E47" s="14">
        <v>12.156000000000001</v>
      </c>
      <c r="F47" s="34">
        <v>291.2835</v>
      </c>
      <c r="G47" s="34">
        <v>100.16650000000001</v>
      </c>
      <c r="H47" s="35">
        <v>12.157</v>
      </c>
      <c r="I47" s="35">
        <v>12.156958421922614</v>
      </c>
      <c r="J47" s="35">
        <v>-3.1795088375726963E-2</v>
      </c>
      <c r="K47" s="39">
        <f t="shared" ref="K47" si="36">B47</f>
        <v>3</v>
      </c>
      <c r="L47" s="37">
        <f t="shared" ref="L47" si="37">SIN((F47+$C$41)*PI()/200)*I47+$L$41</f>
        <v>993.63556517637221</v>
      </c>
      <c r="M47" s="37">
        <f t="shared" ref="M47" si="38">COS((F47+$C$41)*PI()/200)*I47+$M$41</f>
        <v>1994.0509199970099</v>
      </c>
      <c r="N47" s="35">
        <f t="shared" ref="N47" si="39">$N$41+J47</f>
        <v>48.34813321546828</v>
      </c>
      <c r="O47" s="35"/>
    </row>
    <row r="48" spans="1:15" ht="14.4" customHeight="1" x14ac:dyDescent="0.3">
      <c r="A48" s="7"/>
      <c r="B48" s="34"/>
      <c r="C48" s="14">
        <v>91.286000000000001</v>
      </c>
      <c r="D48" s="14">
        <v>299.83499999999998</v>
      </c>
      <c r="E48" s="14">
        <v>12.157999999999999</v>
      </c>
      <c r="F48" s="34"/>
      <c r="G48" s="34"/>
      <c r="H48" s="35"/>
      <c r="I48" s="35"/>
      <c r="J48" s="35"/>
      <c r="K48" s="39"/>
      <c r="L48" s="37"/>
      <c r="M48" s="37"/>
      <c r="N48" s="34"/>
      <c r="O48" s="34"/>
    </row>
    <row r="49" spans="1:15" ht="14.4" customHeight="1" x14ac:dyDescent="0.3">
      <c r="A49" s="7"/>
      <c r="B49" s="34">
        <v>4</v>
      </c>
      <c r="C49" s="14">
        <v>332.93599999999998</v>
      </c>
      <c r="D49" s="14">
        <v>303.79899999999998</v>
      </c>
      <c r="E49" s="14">
        <v>27.186</v>
      </c>
      <c r="F49" s="34">
        <v>132.93299999999999</v>
      </c>
      <c r="G49" s="34">
        <v>96.204000000000008</v>
      </c>
      <c r="H49" s="35">
        <v>27.186</v>
      </c>
      <c r="I49" s="35">
        <v>27.137685354275689</v>
      </c>
      <c r="J49" s="35">
        <v>1.6200708664533039</v>
      </c>
      <c r="K49" s="39">
        <f t="shared" ref="K49" si="40">B49</f>
        <v>4</v>
      </c>
      <c r="L49" s="37">
        <f t="shared" ref="L49" si="41">SIN((F49+$C$41)*PI()/200)*I49+$L$41</f>
        <v>1029.1527454930904</v>
      </c>
      <c r="M49" s="37">
        <f t="shared" ref="M49" si="42">COS((F49+$C$41)*PI()/200)*I49+$M$41</f>
        <v>1981.9531136229475</v>
      </c>
      <c r="N49" s="40">
        <f t="shared" ref="N49" si="43">$N$41+J49</f>
        <v>49.999999170297308</v>
      </c>
      <c r="O49" s="35"/>
    </row>
    <row r="50" spans="1:15" ht="14.4" customHeight="1" x14ac:dyDescent="0.3">
      <c r="B50" s="34"/>
      <c r="C50" s="14">
        <v>132.93</v>
      </c>
      <c r="D50" s="14">
        <v>96.206999999999994</v>
      </c>
      <c r="E50" s="14">
        <v>27.186</v>
      </c>
      <c r="F50" s="34"/>
      <c r="G50" s="34"/>
      <c r="H50" s="35"/>
      <c r="I50" s="35"/>
      <c r="J50" s="35"/>
      <c r="K50" s="39"/>
      <c r="L50" s="37"/>
      <c r="M50" s="37"/>
      <c r="N50" s="40"/>
      <c r="O50" s="34"/>
    </row>
    <row r="51" spans="1:15" ht="14.4" customHeight="1" x14ac:dyDescent="0.3">
      <c r="B51" s="34">
        <v>5</v>
      </c>
      <c r="C51" s="14">
        <v>328.32</v>
      </c>
      <c r="D51" s="14">
        <v>100.351</v>
      </c>
      <c r="E51" s="14">
        <v>61.834000000000003</v>
      </c>
      <c r="F51" s="34">
        <v>328.32150000000001</v>
      </c>
      <c r="G51" s="34">
        <v>100.3485</v>
      </c>
      <c r="H51" s="35">
        <v>61.834000000000003</v>
      </c>
      <c r="I51" s="35">
        <v>61.833073508199078</v>
      </c>
      <c r="J51" s="35">
        <v>-0.33849155033761069</v>
      </c>
      <c r="K51" s="39">
        <f t="shared" ref="K51" si="44">B51</f>
        <v>5</v>
      </c>
      <c r="L51" s="37">
        <f t="shared" ref="L51" si="45">SIN((F51+$C$41)*PI()/200)*I51+$L$41</f>
        <v>950.1334038851536</v>
      </c>
      <c r="M51" s="37">
        <f t="shared" ref="M51" si="46">COS((F51+$C$41)*PI()/200)*I51+$M$41</f>
        <v>2022.7322586331952</v>
      </c>
      <c r="N51" s="35">
        <f t="shared" ref="N51" si="47">$N$41+J51</f>
        <v>48.041436753506396</v>
      </c>
      <c r="O51" s="35"/>
    </row>
    <row r="52" spans="1:15" ht="14.4" customHeight="1" x14ac:dyDescent="0.3">
      <c r="B52" s="34"/>
      <c r="C52" s="14">
        <v>128.32300000000001</v>
      </c>
      <c r="D52" s="14">
        <v>299.654</v>
      </c>
      <c r="E52" s="14">
        <v>61.834000000000003</v>
      </c>
      <c r="F52" s="34"/>
      <c r="G52" s="34"/>
      <c r="H52" s="35"/>
      <c r="I52" s="35"/>
      <c r="J52" s="35"/>
      <c r="K52" s="39"/>
      <c r="L52" s="37"/>
      <c r="M52" s="37"/>
      <c r="N52" s="34"/>
      <c r="O52" s="34"/>
    </row>
    <row r="53" spans="1:15" x14ac:dyDescent="0.3">
      <c r="B53" s="2" t="s">
        <v>39</v>
      </c>
      <c r="C53" s="14">
        <v>296.56799999999998</v>
      </c>
      <c r="D53" s="14">
        <v>85.221999999999994</v>
      </c>
      <c r="E53" s="14"/>
      <c r="F53" s="9">
        <v>296.56799999999998</v>
      </c>
      <c r="G53" s="9">
        <v>85.221999999999994</v>
      </c>
      <c r="K53" s="23"/>
      <c r="L53" s="15"/>
      <c r="M53" s="15"/>
    </row>
    <row r="54" spans="1:15" x14ac:dyDescent="0.3">
      <c r="B54" s="2" t="s">
        <v>40</v>
      </c>
      <c r="C54" s="14">
        <v>296.64699999999999</v>
      </c>
      <c r="D54" s="14">
        <v>85.22</v>
      </c>
      <c r="E54" s="14"/>
      <c r="F54" s="9">
        <v>296.64699999999999</v>
      </c>
      <c r="G54" s="9">
        <v>85.22</v>
      </c>
      <c r="K54" s="23"/>
      <c r="L54" s="15"/>
      <c r="M54" s="15"/>
    </row>
    <row r="55" spans="1:15" x14ac:dyDescent="0.3">
      <c r="B55" s="2" t="s">
        <v>41</v>
      </c>
      <c r="C55" s="14">
        <v>296.51299999999998</v>
      </c>
      <c r="D55" s="14">
        <v>81.802999999999997</v>
      </c>
      <c r="E55" s="14"/>
      <c r="F55" s="9">
        <v>296.51299999999998</v>
      </c>
      <c r="G55" s="9">
        <v>81.802999999999997</v>
      </c>
      <c r="K55" s="23"/>
      <c r="L55" s="15"/>
      <c r="M55" s="15"/>
    </row>
    <row r="56" spans="1:15" x14ac:dyDescent="0.3">
      <c r="B56" s="2" t="s">
        <v>42</v>
      </c>
      <c r="C56" s="14">
        <v>296.59100000000001</v>
      </c>
      <c r="D56" s="14">
        <v>81.802999999999997</v>
      </c>
      <c r="E56" s="14"/>
      <c r="F56" s="9">
        <v>296.59100000000001</v>
      </c>
      <c r="G56" s="9">
        <v>81.802999999999997</v>
      </c>
      <c r="K56" s="23"/>
      <c r="L56" s="15"/>
      <c r="M56" s="15"/>
    </row>
    <row r="57" spans="1:15" ht="18" x14ac:dyDescent="0.3">
      <c r="K57" s="24"/>
      <c r="L57" s="19" t="s">
        <v>36</v>
      </c>
      <c r="M57" s="19" t="s">
        <v>37</v>
      </c>
    </row>
    <row r="58" spans="1:15" x14ac:dyDescent="0.3">
      <c r="A58" s="1" t="s">
        <v>45</v>
      </c>
      <c r="B58" s="17" t="s">
        <v>53</v>
      </c>
      <c r="C58" s="5">
        <f>400-0.2945</f>
        <v>399.70549999999997</v>
      </c>
      <c r="K58" s="25"/>
      <c r="L58" s="7">
        <v>999.19129999999996</v>
      </c>
      <c r="M58" s="7">
        <v>1998.7741000000001</v>
      </c>
      <c r="N58" s="18">
        <f>49.3971051216391-1.1752</f>
        <v>48.221905121639104</v>
      </c>
    </row>
    <row r="59" spans="1:15" x14ac:dyDescent="0.3">
      <c r="B59" s="1" t="s">
        <v>16</v>
      </c>
      <c r="C59" s="1" t="s">
        <v>14</v>
      </c>
      <c r="D59" s="1" t="s">
        <v>15</v>
      </c>
      <c r="E59" s="1" t="s">
        <v>26</v>
      </c>
      <c r="F59" s="1" t="s">
        <v>27</v>
      </c>
      <c r="G59" s="1" t="s">
        <v>15</v>
      </c>
      <c r="H59" s="1" t="s">
        <v>26</v>
      </c>
      <c r="I59" s="1" t="s">
        <v>31</v>
      </c>
      <c r="J59" s="1" t="s">
        <v>32</v>
      </c>
      <c r="K59" s="21" t="s">
        <v>16</v>
      </c>
      <c r="L59" s="20"/>
      <c r="M59" s="20"/>
      <c r="N59" s="1"/>
    </row>
    <row r="60" spans="1:15" ht="14.4" customHeight="1" x14ac:dyDescent="0.3">
      <c r="B60" s="34">
        <v>1</v>
      </c>
      <c r="C60" s="14">
        <v>291.09899999999999</v>
      </c>
      <c r="D60" s="14">
        <v>96.6</v>
      </c>
      <c r="E60" s="14">
        <v>10.632</v>
      </c>
      <c r="F60" s="34">
        <v>291.10050000000001</v>
      </c>
      <c r="G60" s="34">
        <v>96.597499999999997</v>
      </c>
      <c r="H60" s="35">
        <v>10.6325</v>
      </c>
      <c r="I60" s="35">
        <v>10.617317683720019</v>
      </c>
      <c r="J60" s="35">
        <v>0.56799775788832696</v>
      </c>
      <c r="K60" s="39">
        <f>B60</f>
        <v>1</v>
      </c>
      <c r="L60" s="37">
        <f>SIN((F60+$C$58)*PI()/200)*I60+$L$58</f>
        <v>988.68451191760607</v>
      </c>
      <c r="M60" s="37">
        <f>COS((F60+$C$58)*PI()/200)*I60+$M$58</f>
        <v>1997.2460820064214</v>
      </c>
      <c r="N60" s="35">
        <f>$N$58+J60</f>
        <v>48.789902879527432</v>
      </c>
      <c r="O60" s="35"/>
    </row>
    <row r="61" spans="1:15" ht="14.4" customHeight="1" x14ac:dyDescent="0.3">
      <c r="B61" s="34"/>
      <c r="C61" s="14">
        <v>91.102000000000004</v>
      </c>
      <c r="D61" s="14">
        <v>303.40499999999997</v>
      </c>
      <c r="E61" s="14">
        <v>10.632999999999999</v>
      </c>
      <c r="F61" s="34"/>
      <c r="G61" s="34"/>
      <c r="H61" s="35"/>
      <c r="I61" s="35"/>
      <c r="J61" s="35"/>
      <c r="K61" s="39"/>
      <c r="L61" s="37"/>
      <c r="M61" s="37"/>
      <c r="N61" s="34"/>
      <c r="O61" s="34"/>
    </row>
    <row r="62" spans="1:15" ht="14.4" customHeight="1" x14ac:dyDescent="0.3">
      <c r="B62" s="34">
        <v>2</v>
      </c>
      <c r="C62" s="14">
        <v>299.28699999999998</v>
      </c>
      <c r="D62" s="14">
        <v>99.811999999999998</v>
      </c>
      <c r="E62" s="14">
        <v>12.52</v>
      </c>
      <c r="F62" s="34">
        <v>299.2885</v>
      </c>
      <c r="G62" s="34">
        <v>99.8095</v>
      </c>
      <c r="H62" s="35">
        <v>12.521000000000001</v>
      </c>
      <c r="I62" s="35">
        <v>12.520943941895361</v>
      </c>
      <c r="J62" s="35">
        <v>3.7467371323366305E-2</v>
      </c>
      <c r="K62" s="39">
        <f t="shared" ref="K62" si="48">B62</f>
        <v>2</v>
      </c>
      <c r="L62" s="37">
        <f t="shared" ref="L62" si="49">SIN((F62+$C$58)*PI()/200)*I62+$L$58</f>
        <v>986.67191932724086</v>
      </c>
      <c r="M62" s="37">
        <f t="shared" ref="M62" si="50">COS((F62+$C$58)*PI()/200)*I62+$M$58</f>
        <v>1998.5762496357538</v>
      </c>
      <c r="N62" s="35">
        <f t="shared" ref="N62" si="51">$N$58+J62</f>
        <v>48.25937249296247</v>
      </c>
      <c r="O62" s="35"/>
    </row>
    <row r="63" spans="1:15" ht="14.4" customHeight="1" x14ac:dyDescent="0.3">
      <c r="B63" s="34"/>
      <c r="C63" s="14">
        <v>99.29</v>
      </c>
      <c r="D63" s="14">
        <v>300.19299999999998</v>
      </c>
      <c r="E63" s="14">
        <v>12.522</v>
      </c>
      <c r="F63" s="34"/>
      <c r="G63" s="34"/>
      <c r="H63" s="35"/>
      <c r="I63" s="35"/>
      <c r="J63" s="35"/>
      <c r="K63" s="39"/>
      <c r="L63" s="37"/>
      <c r="M63" s="37"/>
      <c r="N63" s="34"/>
      <c r="O63" s="34"/>
    </row>
    <row r="64" spans="1:15" ht="14.4" customHeight="1" x14ac:dyDescent="0.3">
      <c r="B64" s="34">
        <v>3</v>
      </c>
      <c r="C64" s="14">
        <v>255.41800000000001</v>
      </c>
      <c r="D64" s="14">
        <v>98.936000000000007</v>
      </c>
      <c r="E64" s="14">
        <v>7.2949999999999999</v>
      </c>
      <c r="F64" s="34">
        <v>255.41900000000001</v>
      </c>
      <c r="G64" s="34">
        <v>98.936000000000007</v>
      </c>
      <c r="H64" s="35">
        <v>7.2955000000000005</v>
      </c>
      <c r="I64" s="35">
        <v>7.2944810849744339</v>
      </c>
      <c r="J64" s="35">
        <v>0.12192600604553042</v>
      </c>
      <c r="K64" s="39">
        <f t="shared" ref="K64" si="52">B64</f>
        <v>3</v>
      </c>
      <c r="L64" s="37">
        <f t="shared" ref="L64" si="53">SIN((F64+$C$58)*PI()/200)*I64+$L$58</f>
        <v>993.63527905052592</v>
      </c>
      <c r="M64" s="37">
        <f t="shared" ref="M64" si="54">COS((F64+$C$58)*PI()/200)*I64+$M$58</f>
        <v>1994.0475700352104</v>
      </c>
      <c r="N64" s="35">
        <f t="shared" ref="N64" si="55">$N$58+J64</f>
        <v>48.343831127684631</v>
      </c>
      <c r="O64" s="35"/>
    </row>
    <row r="65" spans="1:15" ht="14.4" customHeight="1" x14ac:dyDescent="0.3">
      <c r="B65" s="34"/>
      <c r="C65" s="14">
        <v>55.42</v>
      </c>
      <c r="D65" s="14">
        <v>301.06400000000002</v>
      </c>
      <c r="E65" s="14">
        <v>7.2960000000000003</v>
      </c>
      <c r="F65" s="34"/>
      <c r="G65" s="34"/>
      <c r="H65" s="35"/>
      <c r="I65" s="35"/>
      <c r="J65" s="35"/>
      <c r="K65" s="39"/>
      <c r="L65" s="37"/>
      <c r="M65" s="37"/>
      <c r="N65" s="34"/>
      <c r="O65" s="34"/>
    </row>
    <row r="66" spans="1:15" ht="14.4" customHeight="1" x14ac:dyDescent="0.3">
      <c r="B66" s="34">
        <v>4</v>
      </c>
      <c r="C66" s="14">
        <v>132.86000000000001</v>
      </c>
      <c r="D66" s="14">
        <v>96.707999999999998</v>
      </c>
      <c r="E66" s="14">
        <v>34.405999999999999</v>
      </c>
      <c r="F66" s="34">
        <v>132.86199999999999</v>
      </c>
      <c r="G66" s="34">
        <v>96.708499999999987</v>
      </c>
      <c r="H66" s="35">
        <v>34.405999999999999</v>
      </c>
      <c r="I66" s="35">
        <v>34.360023605070992</v>
      </c>
      <c r="J66" s="35">
        <v>1.7780927588188085</v>
      </c>
      <c r="K66" s="39">
        <f t="shared" ref="K66" si="56">B66</f>
        <v>4</v>
      </c>
      <c r="L66" s="37">
        <f t="shared" ref="L66" si="57">SIN((F66+$C$58)*PI()/200)*I66+$L$58</f>
        <v>1029.1524653435283</v>
      </c>
      <c r="M66" s="37">
        <f t="shared" ref="M66" si="58">COS((F66+$C$58)*PI()/200)*I66+$M$58</f>
        <v>1981.9532857094021</v>
      </c>
      <c r="N66" s="40">
        <f t="shared" ref="N66" si="59">$N$58+J66</f>
        <v>49.999997880457911</v>
      </c>
      <c r="O66" s="35"/>
    </row>
    <row r="67" spans="1:15" ht="14.4" customHeight="1" x14ac:dyDescent="0.3">
      <c r="B67" s="34"/>
      <c r="C67" s="14">
        <v>332.86399999999998</v>
      </c>
      <c r="D67" s="14">
        <v>303.291</v>
      </c>
      <c r="E67" s="14">
        <v>34.405999999999999</v>
      </c>
      <c r="F67" s="34"/>
      <c r="G67" s="34"/>
      <c r="H67" s="35"/>
      <c r="I67" s="35"/>
      <c r="J67" s="35"/>
      <c r="K67" s="39"/>
      <c r="L67" s="37"/>
      <c r="M67" s="37"/>
      <c r="N67" s="40"/>
      <c r="O67" s="34"/>
    </row>
    <row r="68" spans="1:15" ht="14.4" customHeight="1" x14ac:dyDescent="0.3">
      <c r="B68" s="34">
        <v>5</v>
      </c>
      <c r="C68" s="14">
        <v>329.21600000000001</v>
      </c>
      <c r="D68" s="14">
        <v>100.226</v>
      </c>
      <c r="E68" s="14">
        <v>54.595999999999997</v>
      </c>
      <c r="F68" s="34">
        <v>329.21600000000001</v>
      </c>
      <c r="G68" s="34">
        <v>100.2225</v>
      </c>
      <c r="H68" s="35">
        <v>54.595500000000001</v>
      </c>
      <c r="I68" s="35">
        <v>54.595166553475863</v>
      </c>
      <c r="J68" s="35">
        <v>-0.19081207569466441</v>
      </c>
      <c r="K68" s="39">
        <f t="shared" ref="K68" si="60">B68</f>
        <v>5</v>
      </c>
      <c r="L68" s="37">
        <f t="shared" ref="L68" si="61">SIN((F68+$C$58)*PI()/200)*I68+$L$58</f>
        <v>950.13375553299784</v>
      </c>
      <c r="M68" s="37">
        <f t="shared" ref="M68" si="62">COS((F68+$C$58)*PI()/200)*I68+$M$58</f>
        <v>2022.732178843469</v>
      </c>
      <c r="N68" s="35">
        <f t="shared" ref="N68" si="63">$N$58+J68</f>
        <v>48.031093045944438</v>
      </c>
      <c r="O68" s="35"/>
    </row>
    <row r="69" spans="1:15" ht="14.4" customHeight="1" x14ac:dyDescent="0.3">
      <c r="B69" s="34"/>
      <c r="C69" s="14">
        <v>129.21600000000001</v>
      </c>
      <c r="D69" s="14">
        <v>299.78100000000001</v>
      </c>
      <c r="E69" s="14">
        <v>54.594999999999999</v>
      </c>
      <c r="F69" s="34"/>
      <c r="G69" s="34"/>
      <c r="H69" s="35"/>
      <c r="I69" s="35"/>
      <c r="J69" s="35"/>
      <c r="K69" s="39"/>
      <c r="L69" s="37"/>
      <c r="M69" s="37"/>
      <c r="N69" s="34"/>
      <c r="O69" s="34"/>
    </row>
    <row r="70" spans="1:15" x14ac:dyDescent="0.3">
      <c r="B70" s="2" t="s">
        <v>39</v>
      </c>
      <c r="C70" s="14">
        <v>285.16899999999998</v>
      </c>
      <c r="D70" s="14">
        <v>80.057000000000002</v>
      </c>
      <c r="E70" s="14"/>
      <c r="F70" s="9">
        <v>285.16899999999998</v>
      </c>
      <c r="G70" s="9">
        <v>80.057000000000002</v>
      </c>
      <c r="K70" s="23"/>
      <c r="L70" s="15"/>
      <c r="M70" s="15"/>
    </row>
    <row r="71" spans="1:15" x14ac:dyDescent="0.3">
      <c r="B71" s="2" t="s">
        <v>40</v>
      </c>
      <c r="C71" s="14">
        <v>285.27199999999999</v>
      </c>
      <c r="D71" s="14">
        <v>80.057000000000002</v>
      </c>
      <c r="E71" s="14"/>
      <c r="F71" s="9">
        <v>285.27199999999999</v>
      </c>
      <c r="G71" s="9">
        <v>80.057000000000002</v>
      </c>
      <c r="K71" s="23"/>
      <c r="L71" s="15"/>
      <c r="M71" s="15"/>
    </row>
    <row r="72" spans="1:15" x14ac:dyDescent="0.3">
      <c r="B72" s="2" t="s">
        <v>41</v>
      </c>
      <c r="C72" s="14">
        <v>285.06</v>
      </c>
      <c r="D72" s="14">
        <v>75.730999999999995</v>
      </c>
      <c r="E72" s="14"/>
      <c r="F72" s="9">
        <v>285.06</v>
      </c>
      <c r="G72" s="9">
        <v>75.730999999999995</v>
      </c>
      <c r="K72" s="23"/>
      <c r="L72" s="15"/>
      <c r="M72" s="15"/>
    </row>
    <row r="73" spans="1:15" x14ac:dyDescent="0.3">
      <c r="B73" s="2" t="s">
        <v>49</v>
      </c>
      <c r="C73" s="14">
        <v>285.125</v>
      </c>
      <c r="D73" s="14">
        <v>75.721000000000004</v>
      </c>
      <c r="E73" s="14"/>
      <c r="F73" s="9">
        <v>285.125</v>
      </c>
      <c r="G73" s="9">
        <v>75.721000000000004</v>
      </c>
      <c r="K73" s="23"/>
      <c r="L73" s="15"/>
      <c r="M73" s="15"/>
    </row>
    <row r="74" spans="1:15" x14ac:dyDescent="0.3">
      <c r="B74" s="2" t="s">
        <v>42</v>
      </c>
      <c r="C74" s="14">
        <v>285.17399999999998</v>
      </c>
      <c r="D74" s="14">
        <v>75.731999999999999</v>
      </c>
      <c r="E74" s="14"/>
      <c r="F74" s="9">
        <v>285.17399999999998</v>
      </c>
      <c r="G74" s="9">
        <v>75.731999999999999</v>
      </c>
      <c r="K74" s="23"/>
      <c r="L74" s="15"/>
      <c r="M74" s="15"/>
    </row>
    <row r="75" spans="1:15" ht="18" x14ac:dyDescent="0.3">
      <c r="K75" s="24"/>
      <c r="L75" s="19" t="s">
        <v>36</v>
      </c>
      <c r="M75" s="19" t="s">
        <v>37</v>
      </c>
    </row>
    <row r="76" spans="1:15" x14ac:dyDescent="0.3">
      <c r="A76" s="1" t="s">
        <v>54</v>
      </c>
      <c r="B76" s="17" t="s">
        <v>53</v>
      </c>
      <c r="C76" s="5">
        <f>400-134.8208</f>
        <v>265.17920000000004</v>
      </c>
      <c r="K76" s="25"/>
      <c r="L76" s="7">
        <v>998.4819</v>
      </c>
      <c r="M76" s="7">
        <v>2000.2366</v>
      </c>
      <c r="N76" s="18">
        <f>49.3970897529583-1.17234</f>
        <v>48.224749752958303</v>
      </c>
    </row>
    <row r="77" spans="1:15" x14ac:dyDescent="0.3">
      <c r="B77" s="1" t="s">
        <v>16</v>
      </c>
      <c r="C77" s="1" t="s">
        <v>14</v>
      </c>
      <c r="D77" s="1" t="s">
        <v>15</v>
      </c>
      <c r="E77" s="1" t="s">
        <v>26</v>
      </c>
      <c r="F77" s="1" t="s">
        <v>27</v>
      </c>
      <c r="G77" s="1" t="s">
        <v>15</v>
      </c>
      <c r="H77" s="1" t="s">
        <v>26</v>
      </c>
      <c r="I77" s="1" t="s">
        <v>31</v>
      </c>
      <c r="J77" s="1" t="s">
        <v>32</v>
      </c>
      <c r="K77" s="21" t="s">
        <v>16</v>
      </c>
      <c r="L77" s="20"/>
      <c r="M77" s="20"/>
      <c r="N77" s="1"/>
    </row>
    <row r="78" spans="1:15" ht="14.4" customHeight="1" x14ac:dyDescent="0.3">
      <c r="B78" s="34">
        <v>1</v>
      </c>
      <c r="C78" s="14">
        <v>15.96</v>
      </c>
      <c r="D78" s="14">
        <v>96.474000000000004</v>
      </c>
      <c r="E78" s="14">
        <v>10.257999999999999</v>
      </c>
      <c r="F78" s="35">
        <f>IF(C78&lt;C79,(C78+C79-200)/2,(C78+C79+200)/2)</f>
        <v>15.962500000000006</v>
      </c>
      <c r="G78" s="35">
        <f>D78+(400-(D78+D79))/2</f>
        <v>96.472000000000023</v>
      </c>
      <c r="H78" s="35">
        <f>(E78+E79)/2</f>
        <v>10.259</v>
      </c>
      <c r="I78" s="35">
        <f>SIN(G78*PI()/200)*H78</f>
        <v>10.243250716862892</v>
      </c>
      <c r="J78" s="35">
        <f>COS(G78*PI()/200)*H78</f>
        <v>0.56823916750596137</v>
      </c>
      <c r="K78" s="39">
        <f>B78</f>
        <v>1</v>
      </c>
      <c r="L78" s="37">
        <f>SIN((F78+$C$76)*PI()/200)*I78+$L$76</f>
        <v>988.6847927672527</v>
      </c>
      <c r="M78" s="37">
        <f>COS((F78+$C$76)*PI()/200)*I78+$M$76</f>
        <v>1997.2464703843207</v>
      </c>
      <c r="N78" s="35">
        <f>$N$76+J78</f>
        <v>48.792988920464268</v>
      </c>
      <c r="O78" s="35"/>
    </row>
    <row r="79" spans="1:15" ht="14.4" customHeight="1" x14ac:dyDescent="0.3">
      <c r="B79" s="34"/>
      <c r="C79" s="14">
        <v>215.965</v>
      </c>
      <c r="D79" s="14">
        <v>303.52999999999997</v>
      </c>
      <c r="E79" s="14">
        <v>10.26</v>
      </c>
      <c r="F79" s="35"/>
      <c r="G79" s="35"/>
      <c r="H79" s="35"/>
      <c r="I79" s="35"/>
      <c r="J79" s="35"/>
      <c r="K79" s="39"/>
      <c r="L79" s="37"/>
      <c r="M79" s="37"/>
      <c r="N79" s="34"/>
      <c r="O79" s="34"/>
    </row>
    <row r="80" spans="1:15" ht="14.4" customHeight="1" x14ac:dyDescent="0.3">
      <c r="B80" s="34">
        <v>2</v>
      </c>
      <c r="C80" s="14">
        <v>25.928999999999998</v>
      </c>
      <c r="D80" s="14">
        <v>99.8</v>
      </c>
      <c r="E80" s="14">
        <v>11.925000000000001</v>
      </c>
      <c r="F80" s="35">
        <f t="shared" ref="F80" si="64">IF(C80&lt;C81,(C80+C81-200)/2,(C80+C81+200)/2)</f>
        <v>25.932000000000002</v>
      </c>
      <c r="G80" s="35">
        <f t="shared" ref="G80" si="65">D80+(400-(D80+D81))/2</f>
        <v>99.797999999999988</v>
      </c>
      <c r="H80" s="35">
        <f t="shared" ref="H80" si="66">(E80+E81)/2</f>
        <v>11.926</v>
      </c>
      <c r="I80" s="35">
        <f t="shared" ref="I80" si="67">SIN(G80*PI()/200)*H80</f>
        <v>11.92593996466506</v>
      </c>
      <c r="J80" s="35">
        <f t="shared" ref="J80" si="68">COS(G80*PI()/200)*H80</f>
        <v>3.7841236829018229E-2</v>
      </c>
      <c r="K80" s="39">
        <f t="shared" ref="K80" si="69">B80</f>
        <v>2</v>
      </c>
      <c r="L80" s="37">
        <f t="shared" ref="L80" si="70">SIN((F80+$C$76)*PI()/200)*I80+$L$76</f>
        <v>986.67202014579857</v>
      </c>
      <c r="M80" s="37">
        <f t="shared" ref="M80" si="71">COS((F80+$C$76)*PI()/200)*I80+$M$76</f>
        <v>1998.5768464429555</v>
      </c>
      <c r="N80" s="35">
        <f t="shared" ref="N80" si="72">$N$76+J80</f>
        <v>48.26259098978732</v>
      </c>
      <c r="O80" s="35"/>
    </row>
    <row r="81" spans="2:15" ht="14.4" customHeight="1" x14ac:dyDescent="0.3">
      <c r="B81" s="34"/>
      <c r="C81" s="14">
        <v>225.935</v>
      </c>
      <c r="D81" s="14">
        <v>300.20400000000001</v>
      </c>
      <c r="E81" s="14">
        <v>11.927</v>
      </c>
      <c r="F81" s="35"/>
      <c r="G81" s="35"/>
      <c r="H81" s="35"/>
      <c r="I81" s="35"/>
      <c r="J81" s="35"/>
      <c r="K81" s="39"/>
      <c r="L81" s="37"/>
      <c r="M81" s="37"/>
      <c r="N81" s="34"/>
      <c r="O81" s="34"/>
    </row>
    <row r="82" spans="2:15" ht="14.4" customHeight="1" x14ac:dyDescent="0.3">
      <c r="B82" s="34">
        <v>3</v>
      </c>
      <c r="C82" s="14">
        <v>377.113</v>
      </c>
      <c r="D82" s="14">
        <v>99.015000000000001</v>
      </c>
      <c r="E82" s="14">
        <v>7.8620000000000001</v>
      </c>
      <c r="F82" s="35">
        <f t="shared" ref="F82" si="73">IF(C82&lt;C83,(C82+C83-200)/2,(C82+C83+200)/2)</f>
        <v>377.11649999999997</v>
      </c>
      <c r="G82" s="35">
        <f t="shared" ref="G82" si="74">D82+(400-(D82+D83))/2</f>
        <v>99.013000000000019</v>
      </c>
      <c r="H82" s="35">
        <f t="shared" ref="H82" si="75">(E82+E83)/2</f>
        <v>7.8620000000000001</v>
      </c>
      <c r="I82" s="35">
        <f t="shared" ref="I82" si="76">SIN(G82*PI()/200)*H82</f>
        <v>7.8610551379544216</v>
      </c>
      <c r="J82" s="35">
        <f t="shared" ref="J82" si="77">COS(G82*PI()/200)*H82</f>
        <v>0.1218856761083421</v>
      </c>
      <c r="K82" s="39">
        <f t="shared" ref="K82" si="78">B82</f>
        <v>3</v>
      </c>
      <c r="L82" s="37">
        <f t="shared" ref="L82" si="79">SIN((F82+$C$76)*PI()/200)*I82+$L$76</f>
        <v>993.63500470395195</v>
      </c>
      <c r="M82" s="37">
        <f t="shared" ref="M82" si="80">COS((F82+$C$76)*PI()/200)*I82+$M$76</f>
        <v>1994.0475941128557</v>
      </c>
      <c r="N82" s="35">
        <f t="shared" ref="N82" si="81">$N$76+J82</f>
        <v>48.346635429066644</v>
      </c>
      <c r="O82" s="35"/>
    </row>
    <row r="83" spans="2:15" ht="14.4" customHeight="1" x14ac:dyDescent="0.3">
      <c r="B83" s="34"/>
      <c r="C83" s="14">
        <v>177.12</v>
      </c>
      <c r="D83" s="14">
        <v>300.98899999999998</v>
      </c>
      <c r="E83" s="14">
        <v>7.8620000000000001</v>
      </c>
      <c r="F83" s="35"/>
      <c r="G83" s="35"/>
      <c r="H83" s="35"/>
      <c r="I83" s="35"/>
      <c r="J83" s="35"/>
      <c r="K83" s="39"/>
      <c r="L83" s="37"/>
      <c r="M83" s="37"/>
      <c r="N83" s="34"/>
      <c r="O83" s="34"/>
    </row>
    <row r="84" spans="2:15" ht="14.4" customHeight="1" x14ac:dyDescent="0.3">
      <c r="B84" s="34">
        <v>4</v>
      </c>
      <c r="C84" s="14">
        <v>269.04199999999997</v>
      </c>
      <c r="D84" s="14">
        <v>96.838999999999999</v>
      </c>
      <c r="E84" s="14">
        <v>35.750999999999998</v>
      </c>
      <c r="F84" s="35">
        <f t="shared" ref="F84" si="82">IF(C84&lt;C85,(C84+C85-200)/2,(C84+C85+200)/2)</f>
        <v>269.04300000000001</v>
      </c>
      <c r="G84" s="35">
        <f t="shared" ref="G84" si="83">D84+(400-(D84+D85))/2</f>
        <v>96.837500000000006</v>
      </c>
      <c r="H84" s="35">
        <f t="shared" ref="H84" si="84">(E84+E85)/2</f>
        <v>35.750999999999998</v>
      </c>
      <c r="I84" s="35">
        <f t="shared" ref="I84" si="85">SIN(G84*PI()/200)*H84</f>
        <v>35.706896839965061</v>
      </c>
      <c r="J84" s="35">
        <f t="shared" ref="J84" si="86">COS(G84*PI()/200)*H84</f>
        <v>1.7752518300491344</v>
      </c>
      <c r="K84" s="39">
        <f t="shared" ref="K84" si="87">B84</f>
        <v>4</v>
      </c>
      <c r="L84" s="37">
        <f t="shared" ref="L84" si="88">SIN((F84+$C$76)*PI()/200)*I84+$L$76</f>
        <v>1029.1526988115006</v>
      </c>
      <c r="M84" s="37">
        <f t="shared" ref="M84" si="89">COS((F84+$C$76)*PI()/200)*I84+$M$76</f>
        <v>1981.9531489525536</v>
      </c>
      <c r="N84" s="40">
        <f t="shared" ref="N84" si="90">$N$76+J84</f>
        <v>50.000001583007439</v>
      </c>
      <c r="O84" s="35"/>
    </row>
    <row r="85" spans="2:15" ht="14.4" customHeight="1" x14ac:dyDescent="0.3">
      <c r="B85" s="34"/>
      <c r="C85" s="14">
        <v>69.043999999999997</v>
      </c>
      <c r="D85" s="14">
        <v>303.16399999999999</v>
      </c>
      <c r="E85" s="14">
        <v>35.750999999999998</v>
      </c>
      <c r="F85" s="35"/>
      <c r="G85" s="35"/>
      <c r="H85" s="35"/>
      <c r="I85" s="35"/>
      <c r="J85" s="35"/>
      <c r="K85" s="39"/>
      <c r="L85" s="37"/>
      <c r="M85" s="37"/>
      <c r="N85" s="40"/>
      <c r="O85" s="34"/>
    </row>
    <row r="86" spans="2:15" ht="14.4" customHeight="1" x14ac:dyDescent="0.3">
      <c r="B86" s="34">
        <v>5</v>
      </c>
      <c r="C86" s="14">
        <v>62.542999999999999</v>
      </c>
      <c r="D86" s="14">
        <v>100.227</v>
      </c>
      <c r="E86" s="14">
        <v>53.326000000000001</v>
      </c>
      <c r="F86" s="35">
        <f t="shared" ref="F86" si="91">IF(C86&lt;C87,(C86+C87-200)/2,(C86+C87+200)/2)</f>
        <v>62.545000000000016</v>
      </c>
      <c r="G86" s="35">
        <f t="shared" ref="G86" si="92">D86+(400-(D86+D87))/2</f>
        <v>100.22499999999999</v>
      </c>
      <c r="H86" s="35">
        <f t="shared" ref="H86" si="93">(E86+E87)/2</f>
        <v>53.326000000000001</v>
      </c>
      <c r="I86" s="35">
        <f t="shared" ref="I86" si="94">SIN(G86*PI()/200)*H86</f>
        <v>53.325666946999284</v>
      </c>
      <c r="J86" s="35">
        <f t="shared" ref="J86" si="95">COS(G86*PI()/200)*H86</f>
        <v>-0.18846924870700635</v>
      </c>
      <c r="K86" s="39">
        <f t="shared" ref="K86:K110" si="96">B86</f>
        <v>5</v>
      </c>
      <c r="L86" s="37">
        <f t="shared" ref="L86" si="97">SIN((F86+$C$76)*PI()/200)*I86+$L$76</f>
        <v>950.13348333036822</v>
      </c>
      <c r="M86" s="37">
        <f t="shared" ref="M86" si="98">COS((F86+$C$76)*PI()/200)*I86+$M$76</f>
        <v>2022.7323187233919</v>
      </c>
      <c r="N86" s="35">
        <f t="shared" ref="N86:N96" si="99">$N$76+J86</f>
        <v>48.036280504251295</v>
      </c>
      <c r="O86" s="35"/>
    </row>
    <row r="87" spans="2:15" ht="14.4" customHeight="1" x14ac:dyDescent="0.3">
      <c r="B87" s="34"/>
      <c r="C87" s="14">
        <v>262.54700000000003</v>
      </c>
      <c r="D87" s="14">
        <v>299.77699999999999</v>
      </c>
      <c r="E87" s="14">
        <v>53.326000000000001</v>
      </c>
      <c r="F87" s="35"/>
      <c r="G87" s="35"/>
      <c r="H87" s="35"/>
      <c r="I87" s="35"/>
      <c r="J87" s="35"/>
      <c r="K87" s="39"/>
      <c r="L87" s="37"/>
      <c r="M87" s="37"/>
      <c r="N87" s="34"/>
      <c r="O87" s="34"/>
    </row>
    <row r="88" spans="2:15" ht="14.4" customHeight="1" x14ac:dyDescent="0.3">
      <c r="B88" s="34">
        <v>6</v>
      </c>
      <c r="C88" s="14">
        <v>356.40699999999998</v>
      </c>
      <c r="D88" s="14">
        <v>93.453000000000003</v>
      </c>
      <c r="E88" s="14">
        <v>7.7530000000000001</v>
      </c>
      <c r="F88" s="35">
        <f t="shared" ref="F88" si="100">IF(C88&lt;C89,(C88+C89-200)/2,(C88+C89+200)/2)</f>
        <v>356.40999999999997</v>
      </c>
      <c r="G88" s="35">
        <f t="shared" ref="G88" si="101">D88+(400-(D88+D89))/2</f>
        <v>93.452000000000027</v>
      </c>
      <c r="H88" s="35">
        <f t="shared" ref="H88" si="102">(E88+E89)/2</f>
        <v>7.7534999999999998</v>
      </c>
      <c r="I88" s="35">
        <f t="shared" ref="I88" si="103">SIN(G88*PI()/200)*H88</f>
        <v>7.712522828294718</v>
      </c>
      <c r="J88" s="35">
        <f t="shared" ref="J88" si="104">COS(G88*PI()/200)*H88</f>
        <v>0.7960865989531829</v>
      </c>
      <c r="K88" s="39">
        <f t="shared" si="96"/>
        <v>6</v>
      </c>
      <c r="L88" s="37">
        <f t="shared" ref="L88" si="105">SIN((F88+$C$76)*PI()/200)*I88+$L$76</f>
        <v>995.91625550966091</v>
      </c>
      <c r="M88" s="37">
        <f t="shared" ref="M88" si="106">COS((F88+$C$76)*PI()/200)*I88+$M$76</f>
        <v>1992.9633286090673</v>
      </c>
      <c r="N88" s="41">
        <f t="shared" si="99"/>
        <v>49.020836351911484</v>
      </c>
    </row>
    <row r="89" spans="2:15" ht="14.4" customHeight="1" x14ac:dyDescent="0.3">
      <c r="B89" s="34"/>
      <c r="C89" s="14">
        <v>156.41300000000001</v>
      </c>
      <c r="D89" s="14">
        <v>306.54899999999998</v>
      </c>
      <c r="E89" s="14">
        <v>7.7539999999999996</v>
      </c>
      <c r="F89" s="35"/>
      <c r="G89" s="35"/>
      <c r="H89" s="35"/>
      <c r="I89" s="35"/>
      <c r="J89" s="35"/>
      <c r="K89" s="39"/>
      <c r="L89" s="37"/>
      <c r="M89" s="37"/>
      <c r="N89" s="42"/>
    </row>
    <row r="90" spans="2:15" ht="14.4" customHeight="1" x14ac:dyDescent="0.3">
      <c r="B90" s="34">
        <v>7</v>
      </c>
      <c r="C90" s="14">
        <v>286.85500000000002</v>
      </c>
      <c r="D90" s="14">
        <v>97.141000000000005</v>
      </c>
      <c r="E90" s="14">
        <v>31.890999999999998</v>
      </c>
      <c r="F90" s="35">
        <f t="shared" ref="F90" si="107">IF(C90&lt;C91,(C90+C91-200)/2,(C90+C91+200)/2)</f>
        <v>286.85699999999997</v>
      </c>
      <c r="G90" s="35">
        <f t="shared" ref="G90" si="108">D90+(400-(D90+D91))/2</f>
        <v>97.139499999999984</v>
      </c>
      <c r="H90" s="35">
        <f t="shared" ref="H90" si="109">(E90+E91)/2</f>
        <v>31.891500000000001</v>
      </c>
      <c r="I90" s="35">
        <f t="shared" ref="I90" si="110">SIN(G90*PI()/200)*H90</f>
        <v>31.859311885318061</v>
      </c>
      <c r="J90" s="35">
        <f t="shared" ref="J90" si="111">COS(G90*PI()/200)*H90</f>
        <v>1.4324868041386847</v>
      </c>
      <c r="K90" s="39">
        <f t="shared" si="96"/>
        <v>7</v>
      </c>
      <c r="L90" s="37">
        <f t="shared" ref="L90" si="112">SIN((F90+$C$76)*PI()/200)*I90+$L$76</f>
        <v>1020.2778901503178</v>
      </c>
      <c r="M90" s="37">
        <f t="shared" ref="M90" si="113">COS((F90+$C$76)*PI()/200)*I90+$M$76</f>
        <v>1976.9997635721809</v>
      </c>
      <c r="N90" s="41">
        <f t="shared" si="99"/>
        <v>49.657236557096986</v>
      </c>
    </row>
    <row r="91" spans="2:15" ht="14.4" customHeight="1" x14ac:dyDescent="0.3">
      <c r="B91" s="34"/>
      <c r="C91" s="14">
        <v>86.858999999999995</v>
      </c>
      <c r="D91" s="14">
        <v>302.86200000000002</v>
      </c>
      <c r="E91" s="14">
        <v>31.891999999999999</v>
      </c>
      <c r="F91" s="35"/>
      <c r="G91" s="35"/>
      <c r="H91" s="35"/>
      <c r="I91" s="35"/>
      <c r="J91" s="35"/>
      <c r="K91" s="39"/>
      <c r="L91" s="37"/>
      <c r="M91" s="37"/>
      <c r="N91" s="42"/>
    </row>
    <row r="92" spans="2:15" ht="14.4" customHeight="1" x14ac:dyDescent="0.3">
      <c r="B92" s="34">
        <v>8</v>
      </c>
      <c r="C92" s="14">
        <v>53.826999999999998</v>
      </c>
      <c r="D92" s="14">
        <v>99.412999999999997</v>
      </c>
      <c r="E92" s="14">
        <v>27.215</v>
      </c>
      <c r="F92" s="35">
        <f t="shared" ref="F92" si="114">IF(C92&lt;C93,(C92+C93-200)/2,(C92+C93+200)/2)</f>
        <v>53.829499999999996</v>
      </c>
      <c r="G92" s="35">
        <f t="shared" ref="G92" si="115">D92+(400-(D92+D93))/2</f>
        <v>99.410999999999987</v>
      </c>
      <c r="H92" s="35">
        <f t="shared" ref="H92" si="116">(E92+E93)/2</f>
        <v>27.215</v>
      </c>
      <c r="I92" s="35">
        <f t="shared" ref="I92" si="117">SIN(G92*PI()/200)*H92</f>
        <v>27.213835215484156</v>
      </c>
      <c r="J92" s="35">
        <f t="shared" ref="J92" si="118">COS(G92*PI()/200)*H92</f>
        <v>0.25178932557667816</v>
      </c>
      <c r="K92" s="39">
        <f t="shared" si="96"/>
        <v>8</v>
      </c>
      <c r="L92" s="37">
        <f t="shared" ref="L92" si="119">SIN((F92+$C$76)*PI()/200)*I92+$L$76</f>
        <v>972.47220018082282</v>
      </c>
      <c r="M92" s="37">
        <f t="shared" ref="M92" si="120">COS((F92+$C$76)*PI()/200)*I92+$M$76</f>
        <v>2008.2421194991844</v>
      </c>
      <c r="N92" s="41">
        <f t="shared" si="99"/>
        <v>48.476539078534984</v>
      </c>
    </row>
    <row r="93" spans="2:15" ht="14.4" customHeight="1" x14ac:dyDescent="0.3">
      <c r="B93" s="34"/>
      <c r="C93" s="14">
        <v>253.83199999999999</v>
      </c>
      <c r="D93" s="14">
        <v>300.59100000000001</v>
      </c>
      <c r="E93" s="14">
        <v>27.215</v>
      </c>
      <c r="F93" s="35"/>
      <c r="G93" s="35"/>
      <c r="H93" s="35"/>
      <c r="I93" s="35"/>
      <c r="J93" s="35"/>
      <c r="K93" s="39"/>
      <c r="L93" s="37"/>
      <c r="M93" s="37"/>
      <c r="N93" s="42"/>
    </row>
    <row r="94" spans="2:15" ht="14.4" customHeight="1" x14ac:dyDescent="0.3">
      <c r="B94" s="34">
        <v>9</v>
      </c>
      <c r="C94" s="14">
        <v>392.73700000000002</v>
      </c>
      <c r="D94" s="14">
        <v>99.581999999999994</v>
      </c>
      <c r="E94" s="14">
        <v>8.3119999999999994</v>
      </c>
      <c r="F94" s="35">
        <f t="shared" ref="F94" si="121">IF(C94&lt;C95,(C94+C95-200)/2,(C94+C95+200)/2)</f>
        <v>392.7405</v>
      </c>
      <c r="G94" s="35">
        <f t="shared" ref="G94" si="122">D94+(400-(D94+D95))/2</f>
        <v>99.579499999999996</v>
      </c>
      <c r="H94" s="35">
        <f t="shared" ref="H94" si="123">(E94+E95)/2</f>
        <v>8.3125</v>
      </c>
      <c r="I94" s="35">
        <f t="shared" ref="I94" si="124">SIN(G94*PI()/200)*H94</f>
        <v>8.3123186690912689</v>
      </c>
      <c r="J94" s="35">
        <f t="shared" ref="J94" si="125">COS(G94*PI()/200)*H94</f>
        <v>5.4905313738761168E-2</v>
      </c>
      <c r="K94" s="39">
        <f t="shared" si="96"/>
        <v>9</v>
      </c>
      <c r="L94" s="37">
        <f t="shared" ref="L94" si="126">SIN((F94+$C$76)*PI()/200)*I94+$L$76</f>
        <v>991.92031113255132</v>
      </c>
      <c r="M94" s="37">
        <f t="shared" ref="M94" si="127">COS((F94+$C$76)*PI()/200)*I94+$M$76</f>
        <v>1995.1336407417757</v>
      </c>
      <c r="N94" s="41">
        <f t="shared" si="99"/>
        <v>48.279655066697067</v>
      </c>
    </row>
    <row r="95" spans="2:15" ht="14.4" customHeight="1" x14ac:dyDescent="0.3">
      <c r="B95" s="34"/>
      <c r="C95" s="14">
        <v>192.744</v>
      </c>
      <c r="D95" s="14">
        <v>300.423</v>
      </c>
      <c r="E95" s="14">
        <v>8.3130000000000006</v>
      </c>
      <c r="F95" s="35"/>
      <c r="G95" s="35"/>
      <c r="H95" s="35"/>
      <c r="I95" s="35"/>
      <c r="J95" s="35"/>
      <c r="K95" s="39"/>
      <c r="L95" s="37"/>
      <c r="M95" s="37"/>
      <c r="N95" s="42"/>
    </row>
    <row r="96" spans="2:15" ht="14.4" customHeight="1" x14ac:dyDescent="0.3">
      <c r="B96" s="34">
        <v>10</v>
      </c>
      <c r="C96" s="14">
        <v>8.0139999999999993</v>
      </c>
      <c r="D96" s="14">
        <v>96.513999999999996</v>
      </c>
      <c r="E96" s="14">
        <v>9.3230000000000004</v>
      </c>
      <c r="F96" s="35">
        <f t="shared" ref="F96" si="128">IF(C96&lt;C97,(C96+C97-200)/2,(C96+C97+200)/2)</f>
        <v>8.015500000000003</v>
      </c>
      <c r="G96" s="35">
        <f t="shared" ref="G96" si="129">D96+(400-(D96+D97))/2</f>
        <v>96.512500000000003</v>
      </c>
      <c r="H96" s="35">
        <f t="shared" ref="H96" si="130">(E96+E97)/2</f>
        <v>9.3230000000000004</v>
      </c>
      <c r="I96" s="35">
        <f t="shared" ref="I96" si="131">SIN(G96*PI()/200)*H96</f>
        <v>9.3090142660600979</v>
      </c>
      <c r="J96" s="35">
        <f t="shared" ref="J96" si="132">COS(G96*PI()/200)*H96</f>
        <v>0.51047271649873771</v>
      </c>
      <c r="K96" s="39">
        <f t="shared" si="96"/>
        <v>10</v>
      </c>
      <c r="L96" s="37">
        <f t="shared" ref="L96" si="133">SIN((F96+$C$76)*PI()/200)*I96+$L$76</f>
        <v>989.98595772317572</v>
      </c>
      <c r="M96" s="37">
        <f t="shared" ref="M96" si="134">COS((F96+$C$76)*PI()/200)*I96+$M$76</f>
        <v>1996.4317726143515</v>
      </c>
      <c r="N96" s="41">
        <f t="shared" si="99"/>
        <v>48.735222469457042</v>
      </c>
    </row>
    <row r="97" spans="2:14" ht="14.4" customHeight="1" x14ac:dyDescent="0.3">
      <c r="B97" s="34"/>
      <c r="C97" s="14">
        <v>208.017</v>
      </c>
      <c r="D97" s="14">
        <v>303.48899999999998</v>
      </c>
      <c r="E97" s="14">
        <v>9.3230000000000004</v>
      </c>
      <c r="F97" s="35"/>
      <c r="G97" s="35"/>
      <c r="H97" s="35"/>
      <c r="I97" s="35"/>
      <c r="J97" s="35"/>
      <c r="K97" s="39"/>
      <c r="L97" s="37"/>
      <c r="M97" s="37"/>
      <c r="N97" s="42"/>
    </row>
    <row r="98" spans="2:14" x14ac:dyDescent="0.3">
      <c r="B98" s="34" t="s">
        <v>39</v>
      </c>
      <c r="C98" s="14">
        <v>13.996</v>
      </c>
      <c r="D98" s="14">
        <v>79.766000000000005</v>
      </c>
      <c r="E98" s="14"/>
      <c r="F98" s="35">
        <f t="shared" ref="F98" si="135">IF(C98&lt;C99,(C98+C99-200)/2,(C98+C99+200)/2)</f>
        <v>14</v>
      </c>
      <c r="G98" s="35">
        <f t="shared" ref="G98" si="136">D98+(400-(D98+D99))/2</f>
        <v>79.762500000000003</v>
      </c>
      <c r="H98" s="35"/>
      <c r="I98" s="35"/>
      <c r="J98" s="35"/>
      <c r="K98" s="39" t="str">
        <f t="shared" si="96"/>
        <v>BG</v>
      </c>
      <c r="L98" s="35"/>
      <c r="M98" s="35"/>
      <c r="N98" s="35"/>
    </row>
    <row r="99" spans="2:14" x14ac:dyDescent="0.3">
      <c r="B99" s="34"/>
      <c r="C99" s="14">
        <v>214.00399999999999</v>
      </c>
      <c r="D99" s="14">
        <v>320.24099999999999</v>
      </c>
      <c r="E99" s="14"/>
      <c r="F99" s="35"/>
      <c r="G99" s="35"/>
      <c r="H99" s="35"/>
      <c r="I99" s="35"/>
      <c r="J99" s="35"/>
      <c r="K99" s="39"/>
      <c r="L99" s="35"/>
      <c r="M99" s="35"/>
      <c r="N99" s="35"/>
    </row>
    <row r="100" spans="2:14" x14ac:dyDescent="0.3">
      <c r="B100" s="34" t="s">
        <v>40</v>
      </c>
      <c r="C100" s="14">
        <v>14.105</v>
      </c>
      <c r="D100" s="14">
        <v>79.760999999999996</v>
      </c>
      <c r="E100" s="14"/>
      <c r="F100" s="35">
        <f t="shared" ref="F100" si="137">IF(C100&lt;C101,(C100+C101-200)/2,(C100+C101+200)/2)</f>
        <v>14.10799999999999</v>
      </c>
      <c r="G100" s="35">
        <f t="shared" ref="G100" si="138">D100+(400-(D100+D101))/2</f>
        <v>79.760000000000019</v>
      </c>
      <c r="H100" s="35"/>
      <c r="I100" s="35"/>
      <c r="J100" s="35"/>
      <c r="K100" s="39" t="str">
        <f t="shared" si="96"/>
        <v>BD</v>
      </c>
      <c r="L100" s="35"/>
      <c r="M100" s="35"/>
      <c r="N100" s="35"/>
    </row>
    <row r="101" spans="2:14" x14ac:dyDescent="0.3">
      <c r="B101" s="34"/>
      <c r="C101" s="14">
        <v>214.11099999999999</v>
      </c>
      <c r="D101" s="14">
        <v>320.24099999999999</v>
      </c>
      <c r="E101" s="14"/>
      <c r="F101" s="35"/>
      <c r="G101" s="35"/>
      <c r="H101" s="35"/>
      <c r="I101" s="35"/>
      <c r="J101" s="35"/>
      <c r="K101" s="39"/>
      <c r="L101" s="35"/>
      <c r="M101" s="35"/>
      <c r="N101" s="35"/>
    </row>
    <row r="102" spans="2:14" x14ac:dyDescent="0.3">
      <c r="B102" s="34" t="s">
        <v>41</v>
      </c>
      <c r="C102" s="14">
        <v>13.887</v>
      </c>
      <c r="D102" s="14">
        <v>75.391000000000005</v>
      </c>
      <c r="E102" s="14"/>
      <c r="F102" s="35">
        <f t="shared" ref="F102" si="139">IF(C102&lt;C103,(C102+C103-200)/2,(C102+C103+200)/2)</f>
        <v>13.891499999999994</v>
      </c>
      <c r="G102" s="35">
        <f t="shared" ref="G102" si="140">D102+(400-(D102+D103))/2</f>
        <v>75.39</v>
      </c>
      <c r="H102" s="35"/>
      <c r="I102" s="35"/>
      <c r="J102" s="35"/>
      <c r="K102" s="39" t="str">
        <f t="shared" si="96"/>
        <v>HG</v>
      </c>
      <c r="L102" s="35"/>
      <c r="M102" s="35"/>
      <c r="N102" s="35"/>
    </row>
    <row r="103" spans="2:14" x14ac:dyDescent="0.3">
      <c r="B103" s="34"/>
      <c r="C103" s="14">
        <v>213.89599999999999</v>
      </c>
      <c r="D103" s="14">
        <v>324.61099999999999</v>
      </c>
      <c r="E103" s="14"/>
      <c r="F103" s="35"/>
      <c r="G103" s="35"/>
      <c r="H103" s="35"/>
      <c r="I103" s="35"/>
      <c r="J103" s="35"/>
      <c r="K103" s="39"/>
      <c r="L103" s="35"/>
      <c r="M103" s="35"/>
      <c r="N103" s="35"/>
    </row>
    <row r="104" spans="2:14" x14ac:dyDescent="0.3">
      <c r="B104" s="34" t="s">
        <v>42</v>
      </c>
      <c r="C104" s="14">
        <v>13.994</v>
      </c>
      <c r="D104" s="14">
        <v>75.388000000000005</v>
      </c>
      <c r="E104" s="14"/>
      <c r="F104" s="35">
        <f t="shared" ref="F104" si="141">IF(C104&lt;C105,(C104+C105-200)/2,(C104+C105+200)/2)</f>
        <v>13.998499999999993</v>
      </c>
      <c r="G104" s="35">
        <f t="shared" ref="G104" si="142">D104+(400-(D104+D105))/2</f>
        <v>75.387500000000017</v>
      </c>
      <c r="H104" s="35"/>
      <c r="I104" s="35"/>
      <c r="J104" s="35"/>
      <c r="K104" s="39" t="str">
        <f t="shared" si="96"/>
        <v>HD</v>
      </c>
      <c r="L104" s="35"/>
      <c r="M104" s="35"/>
      <c r="N104" s="35"/>
    </row>
    <row r="105" spans="2:14" x14ac:dyDescent="0.3">
      <c r="B105" s="34"/>
      <c r="C105" s="14">
        <v>214.00299999999999</v>
      </c>
      <c r="D105" s="14">
        <v>324.613</v>
      </c>
      <c r="E105" s="14"/>
      <c r="F105" s="35"/>
      <c r="G105" s="35"/>
      <c r="H105" s="35"/>
      <c r="I105" s="35"/>
      <c r="J105" s="35"/>
      <c r="K105" s="39"/>
      <c r="L105" s="35"/>
      <c r="M105" s="35"/>
      <c r="N105" s="35"/>
    </row>
    <row r="106" spans="2:14" x14ac:dyDescent="0.3">
      <c r="B106" s="34" t="s">
        <v>50</v>
      </c>
      <c r="C106" s="14">
        <v>14.375</v>
      </c>
      <c r="D106" s="14">
        <v>76.509</v>
      </c>
      <c r="E106" s="14"/>
      <c r="F106" s="35">
        <f t="shared" ref="F106" si="143">IF(C106&lt;C107,(C106+C107-200)/2,(C106+C107+200)/2)</f>
        <v>14.378</v>
      </c>
      <c r="G106" s="35">
        <f t="shared" ref="G106" si="144">D106+(400-(D106+D107))/2</f>
        <v>76.507499999999979</v>
      </c>
      <c r="H106" s="35"/>
      <c r="I106" s="35"/>
      <c r="J106" s="35"/>
      <c r="K106" s="39" t="str">
        <f t="shared" si="96"/>
        <v>Pluv01</v>
      </c>
      <c r="L106" s="35"/>
      <c r="M106" s="35"/>
      <c r="N106" s="35"/>
    </row>
    <row r="107" spans="2:14" x14ac:dyDescent="0.3">
      <c r="B107" s="34"/>
      <c r="C107" s="14">
        <v>214.381</v>
      </c>
      <c r="D107" s="14">
        <v>323.49400000000003</v>
      </c>
      <c r="E107" s="14"/>
      <c r="F107" s="35"/>
      <c r="G107" s="35"/>
      <c r="H107" s="35"/>
      <c r="I107" s="35"/>
      <c r="J107" s="35"/>
      <c r="K107" s="39"/>
      <c r="L107" s="35"/>
      <c r="M107" s="35"/>
      <c r="N107" s="35"/>
    </row>
    <row r="108" spans="2:14" x14ac:dyDescent="0.3">
      <c r="B108" s="34" t="s">
        <v>51</v>
      </c>
      <c r="C108" s="14">
        <v>15.098000000000001</v>
      </c>
      <c r="D108" s="14">
        <v>75.677999999999997</v>
      </c>
      <c r="E108" s="14"/>
      <c r="F108" s="35">
        <f t="shared" ref="F108" si="145">IF(C108&lt;C109,(C108+C109-200)/2,(C108+C109+200)/2)</f>
        <v>15.100000000000009</v>
      </c>
      <c r="G108" s="35">
        <f t="shared" ref="G108" si="146">D108+(400-(D108+D109))/2</f>
        <v>75.6755</v>
      </c>
      <c r="H108" s="35"/>
      <c r="I108" s="35"/>
      <c r="J108" s="35"/>
      <c r="K108" s="39" t="str">
        <f t="shared" si="96"/>
        <v>Pluv02</v>
      </c>
      <c r="L108" s="35"/>
      <c r="M108" s="35"/>
      <c r="N108" s="35"/>
    </row>
    <row r="109" spans="2:14" x14ac:dyDescent="0.3">
      <c r="B109" s="34"/>
      <c r="C109" s="14">
        <v>215.102</v>
      </c>
      <c r="D109" s="14">
        <v>324.327</v>
      </c>
      <c r="E109" s="14"/>
      <c r="F109" s="35"/>
      <c r="G109" s="35"/>
      <c r="H109" s="35"/>
      <c r="I109" s="35"/>
      <c r="J109" s="35"/>
      <c r="K109" s="39"/>
      <c r="L109" s="35"/>
      <c r="M109" s="35"/>
      <c r="N109" s="35"/>
    </row>
    <row r="110" spans="2:14" x14ac:dyDescent="0.3">
      <c r="B110" s="34" t="s">
        <v>52</v>
      </c>
      <c r="C110" s="14">
        <v>16.594999999999999</v>
      </c>
      <c r="D110" s="14">
        <v>75.896000000000001</v>
      </c>
      <c r="E110" s="14"/>
      <c r="F110" s="35">
        <f t="shared" ref="F110" si="147">IF(C110&lt;C111,(C110+C111-200)/2,(C110+C111+200)/2)</f>
        <v>16.599000000000004</v>
      </c>
      <c r="G110" s="35">
        <f t="shared" ref="G110" si="148">D110+(400-(D110+D111))/2</f>
        <v>75.895499999999984</v>
      </c>
      <c r="H110" s="35"/>
      <c r="I110" s="35"/>
      <c r="J110" s="35"/>
      <c r="K110" s="39" t="str">
        <f t="shared" si="96"/>
        <v>Pluv03</v>
      </c>
      <c r="L110" s="35"/>
      <c r="M110" s="35"/>
      <c r="N110" s="35"/>
    </row>
    <row r="111" spans="2:14" x14ac:dyDescent="0.3">
      <c r="B111" s="34"/>
      <c r="C111" s="14">
        <v>216.60300000000001</v>
      </c>
      <c r="D111" s="14">
        <v>324.10500000000002</v>
      </c>
      <c r="E111" s="14"/>
      <c r="F111" s="35"/>
      <c r="G111" s="35"/>
      <c r="H111" s="35"/>
      <c r="I111" s="35"/>
      <c r="J111" s="35"/>
      <c r="K111" s="39"/>
      <c r="L111" s="35"/>
      <c r="M111" s="35"/>
      <c r="N111" s="35"/>
    </row>
    <row r="112" spans="2:14" ht="18" x14ac:dyDescent="0.3">
      <c r="K112" s="24"/>
      <c r="L112" s="19" t="s">
        <v>36</v>
      </c>
      <c r="M112" s="19" t="s">
        <v>37</v>
      </c>
    </row>
    <row r="113" spans="1:17" x14ac:dyDescent="0.3">
      <c r="A113" s="1" t="s">
        <v>67</v>
      </c>
      <c r="B113" s="17" t="s">
        <v>53</v>
      </c>
      <c r="C113" s="5">
        <v>352.67200000000003</v>
      </c>
      <c r="K113" s="25"/>
      <c r="L113" s="7">
        <v>1011.9869</v>
      </c>
      <c r="M113" s="7">
        <v>1991.778</v>
      </c>
      <c r="N113" s="18">
        <f>49.7272121892429-1.16871</f>
        <v>48.558502189242901</v>
      </c>
      <c r="O113" s="10"/>
    </row>
    <row r="114" spans="1:17" x14ac:dyDescent="0.3">
      <c r="B114" s="1" t="s">
        <v>16</v>
      </c>
      <c r="C114" s="1" t="s">
        <v>14</v>
      </c>
      <c r="D114" s="1" t="s">
        <v>15</v>
      </c>
      <c r="E114" s="1" t="s">
        <v>26</v>
      </c>
      <c r="F114" s="1" t="s">
        <v>27</v>
      </c>
      <c r="G114" s="1" t="s">
        <v>15</v>
      </c>
      <c r="H114" s="1" t="s">
        <v>26</v>
      </c>
      <c r="I114" s="1" t="s">
        <v>31</v>
      </c>
      <c r="J114" s="1" t="s">
        <v>32</v>
      </c>
      <c r="K114" s="21" t="s">
        <v>16</v>
      </c>
      <c r="L114" s="20"/>
      <c r="M114" s="20"/>
      <c r="N114" s="1"/>
      <c r="O114" s="10"/>
    </row>
    <row r="115" spans="1:17" x14ac:dyDescent="0.3">
      <c r="B115" s="34">
        <v>1</v>
      </c>
      <c r="C115" s="2">
        <v>361.99099999999999</v>
      </c>
      <c r="D115" s="2">
        <v>99.376000000000005</v>
      </c>
      <c r="E115" s="2">
        <v>23.937999999999999</v>
      </c>
      <c r="F115" s="35">
        <f>IF(C115&lt;C116,(C115+C116-200)/2,(C115+C116+200)/2)</f>
        <v>362.0025</v>
      </c>
      <c r="G115" s="35">
        <f t="shared" ref="G115:G149" si="149">D115+(400-(D115+D116))/2</f>
        <v>99.367499999999978</v>
      </c>
      <c r="H115" s="35">
        <f>(E115+E116)/2</f>
        <v>23.937999999999999</v>
      </c>
      <c r="I115" s="35">
        <f>SIN(G115*PI()/200)*H115</f>
        <v>23.936818550648358</v>
      </c>
      <c r="J115" s="35">
        <f>COS(G115*PI()/200)*H115</f>
        <v>0.23782698193568161</v>
      </c>
      <c r="K115" s="38">
        <f>B115</f>
        <v>1</v>
      </c>
      <c r="L115" s="37">
        <f>SIN((F115+$C$113)*PI()/200)*I115+$L$113</f>
        <v>988.68319120064541</v>
      </c>
      <c r="M115" s="37">
        <f>COS((F115+$C$113)*PI()/200)*I115+$M$113</f>
        <v>1997.2468608065619</v>
      </c>
      <c r="N115" s="35">
        <f>$N$113+J115</f>
        <v>48.796329171178584</v>
      </c>
      <c r="O115" s="10"/>
    </row>
    <row r="116" spans="1:17" x14ac:dyDescent="0.3">
      <c r="B116" s="34"/>
      <c r="C116" s="2">
        <v>162.01400000000001</v>
      </c>
      <c r="D116" s="2">
        <v>300.64100000000002</v>
      </c>
      <c r="E116" s="2">
        <v>23.937999999999999</v>
      </c>
      <c r="F116" s="35"/>
      <c r="G116" s="35"/>
      <c r="H116" s="35"/>
      <c r="I116" s="35"/>
      <c r="J116" s="35"/>
      <c r="K116" s="38"/>
      <c r="L116" s="37"/>
      <c r="M116" s="37"/>
      <c r="N116" s="34"/>
      <c r="O116" s="10"/>
    </row>
    <row r="117" spans="1:17" ht="14.4" customHeight="1" x14ac:dyDescent="0.3">
      <c r="B117" s="34">
        <v>2</v>
      </c>
      <c r="C117" s="2">
        <v>364.02</v>
      </c>
      <c r="D117" s="2">
        <v>100.718</v>
      </c>
      <c r="E117" s="34"/>
      <c r="F117" s="35">
        <f t="shared" ref="F117" si="150">IF(C117&lt;C118,(C117+C118-200)/2,(C117+C118+200)/2)</f>
        <v>364.03100000000001</v>
      </c>
      <c r="G117" s="35">
        <f t="shared" si="149"/>
        <v>100.71049999999998</v>
      </c>
      <c r="H117" s="35"/>
      <c r="I117" s="35"/>
      <c r="J117" s="35"/>
      <c r="K117" s="38">
        <f t="shared" ref="K117" si="151">B117</f>
        <v>2</v>
      </c>
      <c r="L117" s="37"/>
      <c r="M117" s="37"/>
      <c r="N117" s="35">
        <f t="shared" ref="N117" si="152">$N$113+J117</f>
        <v>48.558502189242901</v>
      </c>
      <c r="O117" s="10"/>
    </row>
    <row r="118" spans="1:17" ht="14.4" customHeight="1" x14ac:dyDescent="0.3">
      <c r="B118" s="34"/>
      <c r="C118" s="2">
        <v>164.042</v>
      </c>
      <c r="D118" s="2">
        <v>299.29700000000003</v>
      </c>
      <c r="E118" s="34"/>
      <c r="F118" s="35"/>
      <c r="G118" s="35"/>
      <c r="H118" s="35"/>
      <c r="I118" s="35"/>
      <c r="J118" s="35"/>
      <c r="K118" s="38"/>
      <c r="L118" s="37"/>
      <c r="M118" s="37"/>
      <c r="N118" s="34"/>
    </row>
    <row r="119" spans="1:17" ht="14.4" customHeight="1" x14ac:dyDescent="0.3">
      <c r="B119" s="34">
        <v>3</v>
      </c>
      <c r="C119" s="2">
        <v>355.14800000000002</v>
      </c>
      <c r="D119" s="2">
        <v>100.72499999999999</v>
      </c>
      <c r="E119" s="2">
        <v>18.491</v>
      </c>
      <c r="F119" s="35">
        <f t="shared" ref="F119" si="153">IF(C119&lt;C120,(C119+C120-200)/2,(C119+C120+200)/2)</f>
        <v>355.16050000000001</v>
      </c>
      <c r="G119" s="35">
        <f t="shared" si="149"/>
        <v>100.7175</v>
      </c>
      <c r="H119" s="35">
        <f t="shared" ref="H119" si="154">(E119+E120)/2</f>
        <v>18.493499999999997</v>
      </c>
      <c r="I119" s="35">
        <f t="shared" ref="I119" si="155">SIN(G119*PI()/200)*H119</f>
        <v>18.492325459264208</v>
      </c>
      <c r="J119" s="35">
        <f t="shared" ref="J119" si="156">COS(G119*PI()/200)*H119</f>
        <v>-0.20842590685600801</v>
      </c>
      <c r="K119" s="38">
        <f t="shared" ref="K119" si="157">B119</f>
        <v>3</v>
      </c>
      <c r="L119" s="37">
        <f t="shared" ref="L119" si="158">SIN((F119+$C$113)*PI()/200)*I119+$L$113</f>
        <v>993.63435748937525</v>
      </c>
      <c r="M119" s="37">
        <f t="shared" ref="M119" si="159">COS((F119+$C$113)*PI()/200)*I119+$M$113</f>
        <v>1994.0474237786416</v>
      </c>
      <c r="N119" s="35">
        <f t="shared" ref="N119" si="160">$N$113+J119</f>
        <v>48.350076282386894</v>
      </c>
    </row>
    <row r="120" spans="1:17" ht="14.4" customHeight="1" x14ac:dyDescent="0.3">
      <c r="B120" s="34"/>
      <c r="C120" s="2">
        <v>155.173</v>
      </c>
      <c r="D120" s="2">
        <v>299.29000000000002</v>
      </c>
      <c r="E120" s="2">
        <v>18.495999999999999</v>
      </c>
      <c r="F120" s="35"/>
      <c r="G120" s="35"/>
      <c r="H120" s="35"/>
      <c r="I120" s="35"/>
      <c r="J120" s="35"/>
      <c r="K120" s="38"/>
      <c r="L120" s="37"/>
      <c r="M120" s="37"/>
      <c r="N120" s="34"/>
    </row>
    <row r="121" spans="1:17" ht="14.4" customHeight="1" x14ac:dyDescent="0.3">
      <c r="B121" s="34">
        <v>4</v>
      </c>
      <c r="C121" s="2">
        <v>180.41300000000001</v>
      </c>
      <c r="D121" s="2">
        <v>95.364000000000004</v>
      </c>
      <c r="E121" s="2">
        <v>19.831</v>
      </c>
      <c r="F121" s="35">
        <f t="shared" ref="F121" si="161">IF(C121&lt;C122,(C121+C122-200)/2,(C121+C122+200)/2)</f>
        <v>180.42200000000003</v>
      </c>
      <c r="G121" s="35">
        <f t="shared" si="149"/>
        <v>95.368500000000012</v>
      </c>
      <c r="H121" s="35">
        <f t="shared" ref="H121" si="162">(E121+E122)/2</f>
        <v>19.831499999999998</v>
      </c>
      <c r="I121" s="35">
        <f t="shared" ref="I121" si="163">SIN(G121*PI()/200)*H121</f>
        <v>19.779041351302141</v>
      </c>
      <c r="J121" s="35">
        <f t="shared" ref="J121" si="164">COS(G121*PI()/200)*H121</f>
        <v>1.4414976494881797</v>
      </c>
      <c r="K121" s="38">
        <f t="shared" ref="K121" si="165">B121</f>
        <v>4</v>
      </c>
      <c r="L121" s="37">
        <f t="shared" ref="L121" si="166">SIN((F121+$C$113)*PI()/200)*I121+$L$113</f>
        <v>1029.1531101906435</v>
      </c>
      <c r="M121" s="37">
        <f t="shared" ref="M121" si="167">COS((F121+$C$113)*PI()/200)*I121+$M$113</f>
        <v>1981.9529450654379</v>
      </c>
      <c r="N121" s="40">
        <f t="shared" ref="N121" si="168">$N$113+J121</f>
        <v>49.999999838731078</v>
      </c>
    </row>
    <row r="122" spans="1:17" ht="14.4" customHeight="1" x14ac:dyDescent="0.3">
      <c r="B122" s="34"/>
      <c r="C122" s="2">
        <v>380.43099999999998</v>
      </c>
      <c r="D122" s="2">
        <v>304.62700000000001</v>
      </c>
      <c r="E122" s="2">
        <v>19.832000000000001</v>
      </c>
      <c r="F122" s="35"/>
      <c r="G122" s="35"/>
      <c r="H122" s="35"/>
      <c r="I122" s="35"/>
      <c r="J122" s="35"/>
      <c r="K122" s="38"/>
      <c r="L122" s="37"/>
      <c r="M122" s="37"/>
      <c r="N122" s="40"/>
    </row>
    <row r="123" spans="1:17" ht="14.4" customHeight="1" x14ac:dyDescent="0.3">
      <c r="B123" s="34">
        <v>5</v>
      </c>
      <c r="C123" s="2">
        <v>376.85700000000003</v>
      </c>
      <c r="D123" s="2">
        <v>100.483</v>
      </c>
      <c r="E123" s="2">
        <v>69.168999999999997</v>
      </c>
      <c r="F123" s="35">
        <f t="shared" ref="F123" si="169">IF(C123&lt;C124,(C123+C124-200)/2,(C123+C124+200)/2)</f>
        <v>376.86750000000001</v>
      </c>
      <c r="G123" s="35">
        <f t="shared" si="149"/>
        <v>100.47450000000001</v>
      </c>
      <c r="H123" s="35">
        <f t="shared" ref="H123" si="170">(E123+E124)/2</f>
        <v>69.168999999999997</v>
      </c>
      <c r="I123" s="35">
        <f t="shared" ref="I123" si="171">SIN(G123*PI()/200)*H123</f>
        <v>69.167078715503266</v>
      </c>
      <c r="J123" s="35">
        <f t="shared" ref="J123" si="172">COS(G123*PI()/200)*H123</f>
        <v>-0.51554142740829201</v>
      </c>
      <c r="K123" s="38">
        <f t="shared" ref="K123" si="173">B123</f>
        <v>5</v>
      </c>
      <c r="L123" s="37">
        <f t="shared" ref="L123" si="174">SIN((F123+$C$113)*PI()/200)*I123+$L$113</f>
        <v>950.13305479985399</v>
      </c>
      <c r="M123" s="37">
        <f t="shared" ref="M123" si="175">COS((F123+$C$113)*PI()/200)*I123+$M$113</f>
        <v>2022.7325895142062</v>
      </c>
      <c r="N123" s="35">
        <f t="shared" ref="N123" si="176">$N$113+J123</f>
        <v>48.042960761834607</v>
      </c>
    </row>
    <row r="124" spans="1:17" ht="14.4" customHeight="1" x14ac:dyDescent="0.3">
      <c r="B124" s="34"/>
      <c r="C124" s="2">
        <v>176.87799999999999</v>
      </c>
      <c r="D124" s="2">
        <v>299.53399999999999</v>
      </c>
      <c r="E124" s="2">
        <v>69.168999999999997</v>
      </c>
      <c r="F124" s="35"/>
      <c r="G124" s="35"/>
      <c r="H124" s="35"/>
      <c r="I124" s="35"/>
      <c r="J124" s="35"/>
      <c r="K124" s="38"/>
      <c r="L124" s="37"/>
      <c r="M124" s="37"/>
      <c r="N124" s="34"/>
    </row>
    <row r="125" spans="1:17" ht="14.4" customHeight="1" x14ac:dyDescent="0.3">
      <c r="B125" s="34">
        <v>6</v>
      </c>
      <c r="C125" s="2">
        <v>352.02</v>
      </c>
      <c r="D125" s="2">
        <v>98.161000000000001</v>
      </c>
      <c r="E125" s="2">
        <v>16.125</v>
      </c>
      <c r="F125" s="35">
        <f t="shared" ref="F125" si="177">IF(C125&lt;C126,(C125+C126-200)/2,(C125+C126+200)/2)</f>
        <v>352.02199999999999</v>
      </c>
      <c r="G125" s="35">
        <f t="shared" si="149"/>
        <v>98.157999999999987</v>
      </c>
      <c r="H125" s="35">
        <f t="shared" ref="H125" si="178">(E125+E126)/2</f>
        <v>16.124499999999998</v>
      </c>
      <c r="I125" s="35">
        <f t="shared" ref="I125" si="179">SIN(G125*PI()/200)*H125</f>
        <v>16.117750913910104</v>
      </c>
      <c r="J125" s="35">
        <f t="shared" ref="J125" si="180">COS(G125*PI()/200)*H125</f>
        <v>0.46648229028534821</v>
      </c>
      <c r="K125" s="38">
        <f t="shared" ref="K125" si="181">B125</f>
        <v>6</v>
      </c>
      <c r="L125" s="37">
        <f t="shared" ref="L125" si="182">SIN((F125+$C$113)*PI()/200)*I125+$L$113</f>
        <v>995.91294197579691</v>
      </c>
      <c r="M125" s="37">
        <f t="shared" ref="M125" si="183">COS((F125+$C$113)*PI()/200)*I125+$M$113</f>
        <v>1992.9653364978003</v>
      </c>
      <c r="N125" s="41">
        <f t="shared" ref="N125" si="184">$N$113+J125</f>
        <v>49.02498447952825</v>
      </c>
      <c r="Q125" s="18"/>
    </row>
    <row r="126" spans="1:17" ht="14.4" customHeight="1" x14ac:dyDescent="0.3">
      <c r="B126" s="34"/>
      <c r="C126" s="2">
        <v>152.024</v>
      </c>
      <c r="D126" s="2">
        <v>301.84500000000003</v>
      </c>
      <c r="E126" s="2">
        <v>16.123999999999999</v>
      </c>
      <c r="F126" s="35"/>
      <c r="G126" s="35"/>
      <c r="H126" s="35"/>
      <c r="I126" s="35"/>
      <c r="J126" s="35"/>
      <c r="K126" s="38"/>
      <c r="L126" s="37"/>
      <c r="M126" s="37"/>
      <c r="N126" s="42"/>
      <c r="Q126" s="18"/>
    </row>
    <row r="127" spans="1:17" ht="14.4" customHeight="1" x14ac:dyDescent="0.3">
      <c r="B127" s="34">
        <v>7</v>
      </c>
      <c r="C127" s="2">
        <v>214.786</v>
      </c>
      <c r="D127" s="2">
        <v>95.885000000000005</v>
      </c>
      <c r="E127" s="2">
        <v>16.981000000000002</v>
      </c>
      <c r="F127" s="35">
        <f t="shared" ref="F127" si="185">IF(C127&lt;C128,(C127+C128-200)/2,(C127+C128+200)/2)</f>
        <v>214.78700000000001</v>
      </c>
      <c r="G127" s="35">
        <f t="shared" si="149"/>
        <v>95.883500000000012</v>
      </c>
      <c r="H127" s="35">
        <f t="shared" ref="H127" si="186">(E127+E128)/2</f>
        <v>16.9815</v>
      </c>
      <c r="I127" s="35">
        <f t="shared" ref="I127" si="187">SIN(G127*PI()/200)*H127</f>
        <v>16.946011248495697</v>
      </c>
      <c r="J127" s="35">
        <f t="shared" ref="J127" si="188">COS(G127*PI()/200)*H127</f>
        <v>1.0972898504302575</v>
      </c>
      <c r="K127" s="38">
        <f t="shared" ref="K127" si="189">B127</f>
        <v>7</v>
      </c>
      <c r="L127" s="37">
        <f t="shared" ref="L127" si="190">SIN((F127+$C$113)*PI()/200)*I127+$L$113</f>
        <v>1020.2766014792242</v>
      </c>
      <c r="M127" s="37">
        <f t="shared" ref="M127" si="191">COS((F127+$C$113)*PI()/200)*I127+$M$113</f>
        <v>1976.9980085717382</v>
      </c>
      <c r="N127" s="41">
        <f t="shared" ref="N127" si="192">$N$113+J127</f>
        <v>49.655792039673159</v>
      </c>
      <c r="Q127" s="18"/>
    </row>
    <row r="128" spans="1:17" ht="14.4" customHeight="1" x14ac:dyDescent="0.3">
      <c r="B128" s="34"/>
      <c r="C128" s="2">
        <v>14.788</v>
      </c>
      <c r="D128" s="2">
        <v>304.11799999999999</v>
      </c>
      <c r="E128" s="2">
        <v>16.981999999999999</v>
      </c>
      <c r="F128" s="35"/>
      <c r="G128" s="35"/>
      <c r="H128" s="35"/>
      <c r="I128" s="35"/>
      <c r="J128" s="35"/>
      <c r="K128" s="38"/>
      <c r="L128" s="37"/>
      <c r="M128" s="37"/>
      <c r="N128" s="42"/>
      <c r="Q128" s="18"/>
    </row>
    <row r="129" spans="2:17" ht="14.4" customHeight="1" x14ac:dyDescent="0.3">
      <c r="B129" s="34">
        <v>8</v>
      </c>
      <c r="C129" s="2">
        <v>372.46699999999998</v>
      </c>
      <c r="D129" s="2">
        <v>100.11199999999999</v>
      </c>
      <c r="E129" s="2">
        <v>42.808</v>
      </c>
      <c r="F129" s="35">
        <f t="shared" ref="F129" si="193">IF(C129&lt;C130,(C129+C130-200)/2,(C129+C130+200)/2)</f>
        <v>372.46899999999999</v>
      </c>
      <c r="G129" s="35">
        <f t="shared" si="149"/>
        <v>100.10999999999999</v>
      </c>
      <c r="H129" s="35">
        <f t="shared" ref="H129" si="194">(E129+E130)/2</f>
        <v>42.808</v>
      </c>
      <c r="I129" s="35">
        <f t="shared" ref="I129" si="195">SIN(G129*PI()/200)*H129</f>
        <v>42.807936097189589</v>
      </c>
      <c r="J129" s="35">
        <f t="shared" ref="J129" si="196">COS(G129*PI()/200)*H129</f>
        <v>-7.396687726778442E-2</v>
      </c>
      <c r="K129" s="38">
        <f t="shared" ref="K129" si="197">B129</f>
        <v>8</v>
      </c>
      <c r="L129" s="37">
        <f t="shared" ref="L129" si="198">SIN((F129+$C$113)*PI()/200)*I129+$L$113</f>
        <v>972.47390396380843</v>
      </c>
      <c r="M129" s="37">
        <f t="shared" ref="M129" si="199">COS((F129+$C$113)*PI()/200)*I129+$M$113</f>
        <v>2008.2474425268426</v>
      </c>
      <c r="N129" s="41">
        <f t="shared" ref="N129" si="200">$N$113+J129</f>
        <v>48.484535311975115</v>
      </c>
      <c r="Q129" s="18"/>
    </row>
    <row r="130" spans="2:17" ht="14.4" customHeight="1" x14ac:dyDescent="0.3">
      <c r="B130" s="34"/>
      <c r="C130" s="2">
        <v>172.471</v>
      </c>
      <c r="D130" s="2">
        <v>299.892</v>
      </c>
      <c r="E130" s="2">
        <v>42.808</v>
      </c>
      <c r="F130" s="35"/>
      <c r="G130" s="35"/>
      <c r="H130" s="35"/>
      <c r="I130" s="35"/>
      <c r="J130" s="35"/>
      <c r="K130" s="38"/>
      <c r="L130" s="37"/>
      <c r="M130" s="37"/>
      <c r="N130" s="42"/>
      <c r="Q130" s="18"/>
    </row>
    <row r="131" spans="2:17" ht="14.4" customHeight="1" x14ac:dyDescent="0.3">
      <c r="B131" s="34">
        <v>9</v>
      </c>
      <c r="C131" s="2">
        <v>357.88600000000002</v>
      </c>
      <c r="D131" s="2">
        <v>100.86199999999999</v>
      </c>
      <c r="E131" s="2">
        <v>20.349</v>
      </c>
      <c r="F131" s="35">
        <f t="shared" ref="F131" si="201">IF(C131&lt;C132,(C131+C132-200)/2,(C131+C132+200)/2)</f>
        <v>357.88750000000005</v>
      </c>
      <c r="G131" s="35">
        <f t="shared" si="149"/>
        <v>100.85900000000001</v>
      </c>
      <c r="H131" s="35">
        <f t="shared" ref="H131" si="202">(E131+E132)/2</f>
        <v>20.349</v>
      </c>
      <c r="I131" s="35">
        <f t="shared" ref="I131" si="203">SIN(G131*PI()/200)*H131</f>
        <v>20.347147609399158</v>
      </c>
      <c r="J131" s="35">
        <f t="shared" ref="J131" si="204">COS(G131*PI()/200)*H131</f>
        <v>-0.27456358338668385</v>
      </c>
      <c r="K131" s="38">
        <f t="shared" ref="K131" si="205">B131</f>
        <v>9</v>
      </c>
      <c r="L131" s="37">
        <f t="shared" ref="L131" si="206">SIN((F131+$C$113)*PI()/200)*I131+$L$113</f>
        <v>991.91900939333755</v>
      </c>
      <c r="M131" s="37">
        <f t="shared" ref="M131" si="207">COS((F131+$C$113)*PI()/200)*I131+$M$113</f>
        <v>1995.1374913956886</v>
      </c>
      <c r="N131" s="41">
        <f t="shared" ref="N131" si="208">$N$113+J131</f>
        <v>48.283938605856214</v>
      </c>
      <c r="Q131" s="18"/>
    </row>
    <row r="132" spans="2:17" ht="14.4" customHeight="1" x14ac:dyDescent="0.3">
      <c r="B132" s="34"/>
      <c r="C132" s="2">
        <v>157.88900000000001</v>
      </c>
      <c r="D132" s="2">
        <v>299.14400000000001</v>
      </c>
      <c r="E132" s="2">
        <v>20.349</v>
      </c>
      <c r="F132" s="35"/>
      <c r="G132" s="35"/>
      <c r="H132" s="35"/>
      <c r="I132" s="35"/>
      <c r="J132" s="35"/>
      <c r="K132" s="38"/>
      <c r="L132" s="37"/>
      <c r="M132" s="37"/>
      <c r="N132" s="42"/>
      <c r="Q132" s="18"/>
    </row>
    <row r="133" spans="2:17" ht="14.4" customHeight="1" x14ac:dyDescent="0.3">
      <c r="B133" s="34">
        <v>10</v>
      </c>
      <c r="C133" s="2">
        <v>360.60199999999998</v>
      </c>
      <c r="D133" s="2">
        <v>99.491</v>
      </c>
      <c r="E133" s="2">
        <v>22.489000000000001</v>
      </c>
      <c r="F133" s="35">
        <f t="shared" ref="F133" si="209">IF(C133&lt;C134,(C133+C134-200)/2,(C133+C134+200)/2)</f>
        <v>360.60449999999997</v>
      </c>
      <c r="G133" s="35">
        <f t="shared" si="149"/>
        <v>99.487499999999997</v>
      </c>
      <c r="H133" s="35">
        <f t="shared" ref="H133" si="210">(E133+E134)/2</f>
        <v>22.488500000000002</v>
      </c>
      <c r="I133" s="35">
        <f t="shared" ref="I133" si="211">SIN(G133*PI()/200)*H133</f>
        <v>22.487771288470295</v>
      </c>
      <c r="J133" s="35">
        <f t="shared" ref="J133" si="212">COS(G133*PI()/200)*H133</f>
        <v>0.18103791716442266</v>
      </c>
      <c r="K133" s="38">
        <f t="shared" ref="K133" si="213">B133</f>
        <v>10</v>
      </c>
      <c r="L133" s="37">
        <f t="shared" ref="L133" si="214">SIN((F133+$C$113)*PI()/200)*I133+$L$113</f>
        <v>989.98637527371841</v>
      </c>
      <c r="M133" s="37">
        <f t="shared" ref="M133" si="215">COS((F133+$C$113)*PI()/200)*I133+$M$113</f>
        <v>1996.4338317506993</v>
      </c>
      <c r="N133" s="41">
        <f t="shared" ref="N133" si="216">$N$113+J133</f>
        <v>48.739540106407325</v>
      </c>
      <c r="Q133" s="18"/>
    </row>
    <row r="134" spans="2:17" ht="14.4" customHeight="1" x14ac:dyDescent="0.3">
      <c r="B134" s="34"/>
      <c r="C134" s="2">
        <v>160.607</v>
      </c>
      <c r="D134" s="2">
        <v>300.51600000000002</v>
      </c>
      <c r="E134" s="2">
        <v>22.488</v>
      </c>
      <c r="F134" s="35"/>
      <c r="G134" s="35"/>
      <c r="H134" s="35"/>
      <c r="I134" s="35"/>
      <c r="J134" s="35"/>
      <c r="K134" s="38"/>
      <c r="L134" s="37"/>
      <c r="M134" s="37"/>
      <c r="N134" s="42"/>
      <c r="P134" s="18"/>
    </row>
    <row r="135" spans="2:17" x14ac:dyDescent="0.3">
      <c r="B135" s="34" t="s">
        <v>39</v>
      </c>
      <c r="C135" s="2">
        <v>353.09</v>
      </c>
      <c r="D135" s="2">
        <v>88.591999999999999</v>
      </c>
      <c r="F135" s="35">
        <f t="shared" ref="F135" si="217">IF(C135&lt;C136,(C135+C136-200)/2,(C135+C136+200)/2)</f>
        <v>353.09399999999999</v>
      </c>
      <c r="G135" s="35">
        <f t="shared" si="149"/>
        <v>88.589500000000001</v>
      </c>
      <c r="H135" s="35"/>
      <c r="I135" s="35"/>
      <c r="J135" s="35"/>
      <c r="K135" s="35"/>
      <c r="L135" s="35"/>
      <c r="M135" s="35"/>
      <c r="N135" s="35"/>
    </row>
    <row r="136" spans="2:17" x14ac:dyDescent="0.3">
      <c r="B136" s="34"/>
      <c r="C136" s="2">
        <v>153.09800000000001</v>
      </c>
      <c r="D136" s="2">
        <v>311.41300000000001</v>
      </c>
      <c r="F136" s="35"/>
      <c r="G136" s="35"/>
      <c r="H136" s="35"/>
      <c r="I136" s="35"/>
      <c r="J136" s="35"/>
      <c r="K136" s="35"/>
      <c r="L136" s="35"/>
      <c r="M136" s="35"/>
      <c r="N136" s="35"/>
    </row>
    <row r="137" spans="2:17" x14ac:dyDescent="0.3">
      <c r="B137" s="34" t="s">
        <v>40</v>
      </c>
      <c r="C137" s="2">
        <v>353.154</v>
      </c>
      <c r="D137" s="2">
        <v>88.591999999999999</v>
      </c>
      <c r="F137" s="35">
        <f t="shared" ref="F137" si="218">IF(C137&lt;C138,(C137+C138-200)/2,(C137+C138+200)/2)</f>
        <v>353.15750000000003</v>
      </c>
      <c r="G137" s="35">
        <f t="shared" si="149"/>
        <v>88.58750000000002</v>
      </c>
      <c r="H137" s="35"/>
      <c r="I137" s="35"/>
      <c r="J137" s="35"/>
      <c r="K137" s="35"/>
      <c r="L137" s="35"/>
      <c r="M137" s="35"/>
      <c r="N137" s="35"/>
    </row>
    <row r="138" spans="2:17" x14ac:dyDescent="0.3">
      <c r="B138" s="34"/>
      <c r="C138" s="2">
        <v>153.161</v>
      </c>
      <c r="D138" s="2">
        <v>311.41699999999997</v>
      </c>
      <c r="F138" s="35"/>
      <c r="G138" s="35"/>
      <c r="H138" s="35"/>
      <c r="I138" s="35"/>
      <c r="J138" s="35"/>
      <c r="K138" s="35"/>
      <c r="L138" s="35"/>
      <c r="M138" s="35"/>
      <c r="N138" s="35"/>
    </row>
    <row r="139" spans="2:17" x14ac:dyDescent="0.3">
      <c r="B139" s="34" t="s">
        <v>41</v>
      </c>
      <c r="C139" s="2">
        <v>353.05900000000003</v>
      </c>
      <c r="D139" s="2">
        <v>85.817999999999998</v>
      </c>
      <c r="F139" s="35">
        <f t="shared" ref="F139" si="219">IF(C139&lt;C140,(C139+C140-200)/2,(C139+C140+200)/2)</f>
        <v>353.06200000000001</v>
      </c>
      <c r="G139" s="35">
        <f t="shared" si="149"/>
        <v>85.814499999999995</v>
      </c>
      <c r="H139" s="35"/>
      <c r="I139" s="35"/>
      <c r="J139" s="35"/>
      <c r="K139" s="35"/>
      <c r="L139" s="35"/>
      <c r="M139" s="35"/>
      <c r="N139" s="35"/>
    </row>
    <row r="140" spans="2:17" x14ac:dyDescent="0.3">
      <c r="B140" s="34"/>
      <c r="C140" s="2">
        <v>153.065</v>
      </c>
      <c r="D140" s="2">
        <v>314.18900000000002</v>
      </c>
      <c r="F140" s="35"/>
      <c r="G140" s="35"/>
      <c r="H140" s="35"/>
      <c r="I140" s="35"/>
      <c r="J140" s="35"/>
      <c r="K140" s="35"/>
      <c r="L140" s="35"/>
      <c r="M140" s="35"/>
      <c r="N140" s="35"/>
    </row>
    <row r="141" spans="2:17" x14ac:dyDescent="0.3">
      <c r="B141" s="34" t="s">
        <v>42</v>
      </c>
      <c r="C141" s="2">
        <v>353.12099999999998</v>
      </c>
      <c r="D141" s="2">
        <v>85.82</v>
      </c>
      <c r="F141" s="35">
        <f t="shared" ref="F141" si="220">IF(C141&lt;C142,(C141+C142-200)/2,(C141+C142+200)/2)</f>
        <v>353.12400000000002</v>
      </c>
      <c r="G141" s="35">
        <f t="shared" si="149"/>
        <v>85.815499999999986</v>
      </c>
      <c r="H141" s="35"/>
      <c r="I141" s="35"/>
      <c r="J141" s="35"/>
      <c r="K141" s="35"/>
      <c r="L141" s="35"/>
      <c r="M141" s="35"/>
      <c r="N141" s="35"/>
    </row>
    <row r="142" spans="2:17" x14ac:dyDescent="0.3">
      <c r="B142" s="34"/>
      <c r="C142" s="2">
        <v>153.12700000000001</v>
      </c>
      <c r="D142" s="2">
        <v>314.18900000000002</v>
      </c>
      <c r="F142" s="35"/>
      <c r="G142" s="35"/>
      <c r="H142" s="35"/>
      <c r="I142" s="35"/>
      <c r="J142" s="35"/>
      <c r="K142" s="35"/>
      <c r="L142" s="35"/>
      <c r="M142" s="35"/>
      <c r="N142" s="35"/>
    </row>
    <row r="143" spans="2:17" x14ac:dyDescent="0.3">
      <c r="B143" s="34" t="s">
        <v>50</v>
      </c>
      <c r="C143" s="2">
        <v>353.24</v>
      </c>
      <c r="D143" s="2">
        <v>86.522000000000006</v>
      </c>
      <c r="F143" s="35">
        <f t="shared" ref="F143" si="221">IF(C143&lt;C144,(C143+C144-200)/2,(C143+C144+200)/2)</f>
        <v>353.24350000000004</v>
      </c>
      <c r="G143" s="35">
        <f t="shared" si="149"/>
        <v>86.517499999999998</v>
      </c>
      <c r="H143" s="35"/>
      <c r="I143" s="35"/>
      <c r="J143" s="35"/>
      <c r="K143" s="35"/>
      <c r="L143" s="35"/>
      <c r="M143" s="35"/>
      <c r="N143" s="35"/>
    </row>
    <row r="144" spans="2:17" x14ac:dyDescent="0.3">
      <c r="B144" s="34"/>
      <c r="C144" s="2">
        <v>153.24700000000001</v>
      </c>
      <c r="D144" s="2">
        <v>313.48700000000002</v>
      </c>
      <c r="F144" s="35"/>
      <c r="G144" s="35"/>
      <c r="H144" s="35"/>
      <c r="I144" s="35"/>
      <c r="J144" s="35"/>
      <c r="K144" s="35"/>
      <c r="L144" s="35"/>
      <c r="M144" s="35"/>
      <c r="N144" s="35"/>
    </row>
    <row r="145" spans="1:15" x14ac:dyDescent="0.3">
      <c r="B145" s="34" t="s">
        <v>51</v>
      </c>
      <c r="C145" s="2">
        <v>354.19499999999999</v>
      </c>
      <c r="D145" s="2">
        <v>86.292000000000002</v>
      </c>
      <c r="F145" s="35">
        <f t="shared" ref="F145" si="222">IF(C145&lt;C146,(C145+C146-200)/2,(C145+C146+200)/2)</f>
        <v>354.197</v>
      </c>
      <c r="G145" s="35">
        <f t="shared" si="149"/>
        <v>86.287499999999994</v>
      </c>
      <c r="H145" s="35"/>
      <c r="I145" s="35"/>
      <c r="J145" s="35"/>
      <c r="K145" s="35"/>
      <c r="L145" s="35"/>
      <c r="M145" s="35"/>
      <c r="N145" s="35"/>
    </row>
    <row r="146" spans="1:15" x14ac:dyDescent="0.3">
      <c r="B146" s="34"/>
      <c r="C146" s="2">
        <v>154.19900000000001</v>
      </c>
      <c r="D146" s="2">
        <v>313.71699999999998</v>
      </c>
      <c r="F146" s="35"/>
      <c r="G146" s="35"/>
      <c r="H146" s="35"/>
      <c r="I146" s="35"/>
      <c r="J146" s="35"/>
      <c r="K146" s="35"/>
      <c r="L146" s="35"/>
      <c r="M146" s="35"/>
      <c r="N146" s="35"/>
    </row>
    <row r="147" spans="1:15" x14ac:dyDescent="0.3">
      <c r="B147" s="34" t="s">
        <v>52</v>
      </c>
      <c r="C147" s="2">
        <v>354.87200000000001</v>
      </c>
      <c r="D147" s="2">
        <v>86.451999999999998</v>
      </c>
      <c r="F147" s="35">
        <f t="shared" ref="F147:F149" si="223">IF(C147&lt;C148,(C147+C148-200)/2,(C147+C148+200)/2)</f>
        <v>354.87450000000001</v>
      </c>
      <c r="G147" s="35">
        <f t="shared" si="149"/>
        <v>86.447499999999991</v>
      </c>
      <c r="H147" s="35"/>
      <c r="I147" s="35"/>
      <c r="J147" s="35"/>
      <c r="K147" s="35"/>
      <c r="L147" s="35"/>
      <c r="M147" s="35"/>
      <c r="N147" s="35"/>
    </row>
    <row r="148" spans="1:15" x14ac:dyDescent="0.3">
      <c r="B148" s="34"/>
      <c r="C148" s="2">
        <v>154.87700000000001</v>
      </c>
      <c r="D148" s="2">
        <v>313.55700000000002</v>
      </c>
      <c r="F148" s="35"/>
      <c r="G148" s="35"/>
      <c r="H148" s="35"/>
      <c r="I148" s="35"/>
      <c r="J148" s="35"/>
      <c r="K148" s="35"/>
      <c r="L148" s="35"/>
      <c r="M148" s="35"/>
      <c r="N148" s="35"/>
    </row>
    <row r="149" spans="1:15" ht="14.4" customHeight="1" x14ac:dyDescent="0.3">
      <c r="B149" s="34" t="s">
        <v>66</v>
      </c>
      <c r="C149" s="2">
        <v>383.29500000000002</v>
      </c>
      <c r="D149" s="2">
        <v>100.02</v>
      </c>
      <c r="E149" s="2">
        <v>388.99</v>
      </c>
      <c r="F149" s="35">
        <f t="shared" si="223"/>
        <v>383.32650000000001</v>
      </c>
      <c r="G149" s="35">
        <f t="shared" si="149"/>
        <v>100.01100000000001</v>
      </c>
      <c r="H149" s="35">
        <f t="shared" ref="H149" si="224">(E149+E150)/2</f>
        <v>388.98750000000001</v>
      </c>
      <c r="I149" s="35">
        <f t="shared" ref="I149" si="225">SIN(G149*PI()/200)*H149</f>
        <v>388.98749419328152</v>
      </c>
      <c r="J149" s="35">
        <f t="shared" ref="J149" si="226">COS(G149*PI()/200)*H149</f>
        <v>-6.7212214644212759E-2</v>
      </c>
      <c r="K149" s="38" t="str">
        <f t="shared" ref="K149" si="227">B149</f>
        <v>Ref</v>
      </c>
      <c r="L149" s="37">
        <f t="shared" ref="L149" si="228">SIN((F149+$C$113)*PI()/200)*I149+$L$113</f>
        <v>683.54898505838207</v>
      </c>
      <c r="M149" s="37">
        <f t="shared" ref="M149" si="229">COS((F149+$C$113)*PI()/200)*I149+$M$113</f>
        <v>2200.2001837222965</v>
      </c>
      <c r="N149" s="35">
        <f>N113+J149</f>
        <v>48.491289974598686</v>
      </c>
    </row>
    <row r="150" spans="1:15" ht="14.4" customHeight="1" x14ac:dyDescent="0.3">
      <c r="B150" s="34"/>
      <c r="C150" s="2">
        <v>183.358</v>
      </c>
      <c r="D150" s="2">
        <v>299.99799999999999</v>
      </c>
      <c r="E150" s="2">
        <v>388.98500000000001</v>
      </c>
      <c r="F150" s="35"/>
      <c r="G150" s="35"/>
      <c r="H150" s="35"/>
      <c r="I150" s="35"/>
      <c r="J150" s="35"/>
      <c r="K150" s="38"/>
      <c r="L150" s="37"/>
      <c r="M150" s="37"/>
      <c r="N150" s="34"/>
    </row>
    <row r="151" spans="1:15" ht="18" x14ac:dyDescent="0.3">
      <c r="K151" s="24"/>
      <c r="L151" s="19" t="s">
        <v>36</v>
      </c>
      <c r="M151" s="19" t="s">
        <v>37</v>
      </c>
    </row>
    <row r="152" spans="1:15" x14ac:dyDescent="0.3">
      <c r="A152" s="1" t="s">
        <v>68</v>
      </c>
      <c r="B152" s="17" t="s">
        <v>53</v>
      </c>
      <c r="C152" s="5">
        <v>326.7989</v>
      </c>
      <c r="K152" s="25"/>
      <c r="L152" s="7">
        <v>991.32069999999999</v>
      </c>
      <c r="M152" s="7">
        <v>2004.1668</v>
      </c>
      <c r="N152" s="18">
        <f>49.1691219133802-1.17314</f>
        <v>47.995981913380206</v>
      </c>
      <c r="O152" s="10"/>
    </row>
    <row r="153" spans="1:15" x14ac:dyDescent="0.3">
      <c r="B153" s="1" t="s">
        <v>16</v>
      </c>
      <c r="C153" s="1" t="s">
        <v>14</v>
      </c>
      <c r="D153" s="1" t="s">
        <v>15</v>
      </c>
      <c r="E153" s="1" t="s">
        <v>26</v>
      </c>
      <c r="F153" s="1" t="s">
        <v>27</v>
      </c>
      <c r="G153" s="1" t="s">
        <v>15</v>
      </c>
      <c r="H153" s="1" t="s">
        <v>26</v>
      </c>
      <c r="I153" s="1" t="s">
        <v>31</v>
      </c>
      <c r="J153" s="1" t="s">
        <v>32</v>
      </c>
      <c r="K153" s="21" t="s">
        <v>16</v>
      </c>
      <c r="L153" s="20"/>
      <c r="M153" s="20"/>
      <c r="N153" s="1"/>
      <c r="O153" s="10"/>
    </row>
    <row r="154" spans="1:15" ht="14.4" customHeight="1" x14ac:dyDescent="0.3">
      <c r="B154" s="34" t="s">
        <v>66</v>
      </c>
      <c r="C154" s="2">
        <v>9.3249999999999993</v>
      </c>
      <c r="D154" s="2">
        <v>99.924000000000007</v>
      </c>
      <c r="E154" s="2">
        <v>364.89800000000002</v>
      </c>
      <c r="F154" s="35">
        <f>IF(C154&lt;C155,(C154+C155-200)/2,(C154+C155+200)/2)</f>
        <v>9.3275000000000006</v>
      </c>
      <c r="G154" s="35">
        <f t="shared" ref="G154" si="230">D154+(400-(D154+D155))/2</f>
        <v>99.921500000000009</v>
      </c>
      <c r="H154" s="35">
        <f>(E154+E155)/2</f>
        <v>364.89800000000002</v>
      </c>
      <c r="I154" s="35">
        <f>SIN(G154*PI()/200)*H154</f>
        <v>364.89772259103</v>
      </c>
      <c r="J154" s="35">
        <f>COS(G154*PI()/200)*H154</f>
        <v>0.44994652985097883</v>
      </c>
      <c r="K154" s="38" t="str">
        <f>B154</f>
        <v>Ref</v>
      </c>
      <c r="L154" s="37">
        <f>SIN((F154+$C$152)*PI()/200)*I154+$L$152</f>
        <v>683.61617614250167</v>
      </c>
      <c r="M154" s="37">
        <f>COS((F154+$C$152)*PI()/200)*I154+$M$152</f>
        <v>2200.3001065793533</v>
      </c>
      <c r="N154" s="41">
        <f>$N$152+J154</f>
        <v>48.445928443231182</v>
      </c>
    </row>
    <row r="155" spans="1:15" ht="14.4" customHeight="1" x14ac:dyDescent="0.3">
      <c r="B155" s="34" t="s">
        <v>66</v>
      </c>
      <c r="C155" s="2">
        <v>209.33</v>
      </c>
      <c r="D155" s="2">
        <v>300.08100000000002</v>
      </c>
      <c r="E155" s="2">
        <v>364.89800000000002</v>
      </c>
      <c r="F155" s="35"/>
      <c r="G155" s="35"/>
      <c r="H155" s="35"/>
      <c r="I155" s="35"/>
      <c r="J155" s="35"/>
      <c r="K155" s="38"/>
      <c r="L155" s="37"/>
      <c r="M155" s="37"/>
      <c r="N155" s="42"/>
    </row>
    <row r="156" spans="1:15" ht="14.4" customHeight="1" x14ac:dyDescent="0.3">
      <c r="B156" s="34">
        <v>1</v>
      </c>
      <c r="C156" s="2">
        <v>296.36900000000003</v>
      </c>
      <c r="D156" s="2">
        <v>93.180999999999997</v>
      </c>
      <c r="E156" s="2">
        <v>7.4480000000000004</v>
      </c>
      <c r="F156" s="35">
        <f t="shared" ref="F156" si="231">IF(C156&lt;C157,(C156+C157-200)/2,(C156+C157+200)/2)</f>
        <v>296.36950000000002</v>
      </c>
      <c r="G156" s="35">
        <f t="shared" ref="G156" si="232">D156+(400-(D156+D157))/2</f>
        <v>93.179000000000016</v>
      </c>
      <c r="H156" s="35">
        <f t="shared" ref="H156" si="233">(E156+E157)/2</f>
        <v>7.4480000000000004</v>
      </c>
      <c r="I156" s="35">
        <f t="shared" ref="I156" si="234">SIN(G156*PI()/200)*H156</f>
        <v>7.4052899562400265</v>
      </c>
      <c r="J156" s="35">
        <f t="shared" ref="J156" si="235">COS(G156*PI()/200)*H156</f>
        <v>0.79648268280646761</v>
      </c>
      <c r="K156" s="38">
        <f t="shared" ref="K156" si="236">B156</f>
        <v>1</v>
      </c>
      <c r="L156" s="37">
        <f t="shared" ref="L156" si="237">SIN((F156+$C$152)*PI()/200)*I156+$L$152</f>
        <v>988.68480140310805</v>
      </c>
      <c r="M156" s="37">
        <f t="shared" ref="M156" si="238">COS((F156+$C$152)*PI()/200)*I156+$M$152</f>
        <v>1997.2465140288214</v>
      </c>
      <c r="N156" s="35">
        <f>$N$152+J156</f>
        <v>48.792464596186676</v>
      </c>
    </row>
    <row r="157" spans="1:15" ht="14.4" customHeight="1" x14ac:dyDescent="0.3">
      <c r="B157" s="34">
        <v>1</v>
      </c>
      <c r="C157" s="2">
        <v>96.37</v>
      </c>
      <c r="D157" s="2">
        <v>306.82299999999998</v>
      </c>
      <c r="E157" s="2">
        <v>7.4480000000000004</v>
      </c>
      <c r="F157" s="35"/>
      <c r="G157" s="35"/>
      <c r="H157" s="35"/>
      <c r="I157" s="35"/>
      <c r="J157" s="35"/>
      <c r="K157" s="38"/>
      <c r="L157" s="37"/>
      <c r="M157" s="37"/>
      <c r="N157" s="34"/>
    </row>
    <row r="158" spans="1:15" ht="14.4" customHeight="1" x14ac:dyDescent="0.3">
      <c r="B158" s="34">
        <v>2</v>
      </c>
      <c r="C158" s="2">
        <v>317.36900000000003</v>
      </c>
      <c r="D158" s="2">
        <v>97.671000000000006</v>
      </c>
      <c r="E158" s="2">
        <v>7.2750000000000004</v>
      </c>
      <c r="F158" s="35">
        <f t="shared" ref="F158" si="239">IF(C158&lt;C159,(C158+C159-200)/2,(C158+C159+200)/2)</f>
        <v>317.36900000000003</v>
      </c>
      <c r="G158" s="35">
        <f t="shared" ref="G158" si="240">D158+(400-(D158+D159))/2</f>
        <v>97.669500000000014</v>
      </c>
      <c r="H158" s="35">
        <f t="shared" ref="H158" si="241">(E158+E159)/2</f>
        <v>7.2750000000000004</v>
      </c>
      <c r="I158" s="35">
        <f t="shared" ref="I158" si="242">SIN(G158*PI()/200)*H158</f>
        <v>7.270125922053893</v>
      </c>
      <c r="J158" s="35">
        <f t="shared" ref="J158" si="243">COS(G158*PI()/200)*H158</f>
        <v>0.26625941763634803</v>
      </c>
      <c r="K158" s="38">
        <f t="shared" ref="K158" si="244">B158</f>
        <v>2</v>
      </c>
      <c r="L158" s="37">
        <f t="shared" ref="L158" si="245">SIN((F158+$C$152)*PI()/200)*I158+$L$152</f>
        <v>986.67178964926245</v>
      </c>
      <c r="M158" s="37">
        <f t="shared" ref="M158" si="246">COS((F158+$C$152)*PI()/200)*I158+$M$152</f>
        <v>1998.5773131296937</v>
      </c>
      <c r="N158" s="35">
        <f t="shared" ref="N158" si="247">$N$152+J158</f>
        <v>48.262241331016554</v>
      </c>
    </row>
    <row r="159" spans="1:15" ht="14.4" customHeight="1" x14ac:dyDescent="0.3">
      <c r="B159" s="34">
        <v>2</v>
      </c>
      <c r="C159" s="2">
        <v>117.369</v>
      </c>
      <c r="D159" s="2">
        <v>302.33199999999999</v>
      </c>
      <c r="E159" s="2">
        <v>7.2750000000000004</v>
      </c>
      <c r="F159" s="35"/>
      <c r="G159" s="35"/>
      <c r="H159" s="35"/>
      <c r="I159" s="35"/>
      <c r="J159" s="35"/>
      <c r="K159" s="38"/>
      <c r="L159" s="37"/>
      <c r="M159" s="37"/>
      <c r="N159" s="34"/>
    </row>
    <row r="160" spans="1:15" ht="14.4" customHeight="1" x14ac:dyDescent="0.3">
      <c r="B160" s="34">
        <v>3</v>
      </c>
      <c r="C160" s="2">
        <v>258.88400000000001</v>
      </c>
      <c r="D160" s="2">
        <v>97.852999999999994</v>
      </c>
      <c r="E160" s="2">
        <v>10.385999999999999</v>
      </c>
      <c r="F160" s="35">
        <f t="shared" ref="F160" si="248">IF(C160&lt;C161,(C160+C161-200)/2,(C160+C161+200)/2)</f>
        <v>258.8845</v>
      </c>
      <c r="G160" s="35">
        <f t="shared" ref="G160" si="249">D160+(400-(D160+D161))/2</f>
        <v>97.852499999999978</v>
      </c>
      <c r="H160" s="35">
        <f t="shared" ref="H160" si="250">(E160+E161)/2</f>
        <v>10.3855</v>
      </c>
      <c r="I160" s="35">
        <f t="shared" ref="I160" si="251">SIN(G160*PI()/200)*H160</f>
        <v>10.379591702830135</v>
      </c>
      <c r="J160" s="35">
        <f t="shared" ref="J160" si="252">COS(G160*PI()/200)*H160</f>
        <v>0.35026608819559152</v>
      </c>
      <c r="K160" s="38">
        <f t="shared" ref="K160" si="253">B160</f>
        <v>3</v>
      </c>
      <c r="L160" s="37">
        <f t="shared" ref="L160" si="254">SIN((F160+$C$152)*PI()/200)*I160+$L$152</f>
        <v>993.63528558907558</v>
      </c>
      <c r="M160" s="37">
        <f t="shared" ref="M160" si="255">COS((F160+$C$152)*PI()/200)*I160+$M$152</f>
        <v>1994.0485680660945</v>
      </c>
      <c r="N160" s="35">
        <f t="shared" ref="N160" si="256">$N$152+J160</f>
        <v>48.346248001575795</v>
      </c>
    </row>
    <row r="161" spans="2:14" ht="14.4" customHeight="1" x14ac:dyDescent="0.3">
      <c r="B161" s="34">
        <v>3</v>
      </c>
      <c r="C161" s="2">
        <v>58.884999999999998</v>
      </c>
      <c r="D161" s="2">
        <v>302.14800000000002</v>
      </c>
      <c r="E161" s="2">
        <v>10.385</v>
      </c>
      <c r="F161" s="35"/>
      <c r="G161" s="35"/>
      <c r="H161" s="35"/>
      <c r="I161" s="35"/>
      <c r="J161" s="35"/>
      <c r="K161" s="38"/>
      <c r="L161" s="37"/>
      <c r="M161" s="37"/>
      <c r="N161" s="34"/>
    </row>
    <row r="162" spans="2:14" ht="14.4" customHeight="1" x14ac:dyDescent="0.3">
      <c r="B162" s="34">
        <v>4</v>
      </c>
      <c r="C162" s="2">
        <v>207</v>
      </c>
      <c r="D162" s="2">
        <v>97.094999999999999</v>
      </c>
      <c r="E162" s="2">
        <v>43.917000000000002</v>
      </c>
      <c r="F162" s="35">
        <f t="shared" ref="F162" si="257">IF(C162&lt;C163,(C162+C163-200)/2,(C162+C163+200)/2)</f>
        <v>207.001</v>
      </c>
      <c r="G162" s="35">
        <f t="shared" ref="G162" si="258">D162+(400-(D162+D163))/2</f>
        <v>97.094000000000023</v>
      </c>
      <c r="H162" s="35">
        <f t="shared" ref="H162" si="259">(E162+E163)/2</f>
        <v>43.917500000000004</v>
      </c>
      <c r="I162" s="35">
        <f t="shared" ref="I162" si="260">SIN(G162*PI()/200)*H162</f>
        <v>43.871752941332637</v>
      </c>
      <c r="J162" s="35">
        <f t="shared" ref="J162" si="261">COS(G162*PI()/200)*H162</f>
        <v>2.0040209840895176</v>
      </c>
      <c r="K162" s="38">
        <f t="shared" ref="K162" si="262">B162</f>
        <v>4</v>
      </c>
      <c r="L162" s="37">
        <f t="shared" ref="L162" si="263">SIN((F162+$C$152)*PI()/200)*I162+$L$152</f>
        <v>1029.1529697248714</v>
      </c>
      <c r="M162" s="37">
        <f t="shared" ref="M162" si="264">COS((F162+$C$152)*PI()/200)*I162+$M$152</f>
        <v>1981.9530638529691</v>
      </c>
      <c r="N162" s="40">
        <f t="shared" ref="N162" si="265">$N$152+J162</f>
        <v>50.00000289746972</v>
      </c>
    </row>
    <row r="163" spans="2:14" ht="14.4" customHeight="1" x14ac:dyDescent="0.3">
      <c r="B163" s="34">
        <v>4</v>
      </c>
      <c r="C163" s="2">
        <v>7.0019999999999998</v>
      </c>
      <c r="D163" s="2">
        <v>302.90699999999998</v>
      </c>
      <c r="E163" s="2">
        <v>43.917999999999999</v>
      </c>
      <c r="F163" s="35"/>
      <c r="G163" s="35"/>
      <c r="H163" s="35"/>
      <c r="I163" s="35"/>
      <c r="J163" s="35"/>
      <c r="K163" s="38"/>
      <c r="L163" s="37"/>
      <c r="M163" s="37"/>
      <c r="N163" s="40"/>
    </row>
    <row r="164" spans="2:14" ht="14.4" customHeight="1" x14ac:dyDescent="0.3">
      <c r="B164" s="34">
        <v>5</v>
      </c>
      <c r="C164" s="2">
        <v>0.159</v>
      </c>
      <c r="D164" s="2">
        <v>99.948999999999998</v>
      </c>
      <c r="E164" s="2">
        <v>45.177999999999997</v>
      </c>
      <c r="F164" s="35">
        <f t="shared" ref="F164" si="266">IF(C164&lt;C165,(C164+C165-200)/2,(C164+C165+200)/2)</f>
        <v>0.16100000000000136</v>
      </c>
      <c r="G164" s="35">
        <f t="shared" ref="G164" si="267">D164+(400-(D164+D165))/2</f>
        <v>99.9465</v>
      </c>
      <c r="H164" s="35">
        <f t="shared" ref="H164" si="268">(E164+E165)/2</f>
        <v>45.1785</v>
      </c>
      <c r="I164" s="35">
        <f t="shared" ref="I164" si="269">SIN(G164*PI()/200)*H164</f>
        <v>45.178484046752445</v>
      </c>
      <c r="J164" s="35">
        <f t="shared" ref="J164" si="270">COS(G164*PI()/200)*H164</f>
        <v>3.7966924220896758E-2</v>
      </c>
      <c r="K164" s="38">
        <f t="shared" ref="K164" si="271">B164</f>
        <v>5</v>
      </c>
      <c r="L164" s="37">
        <f t="shared" ref="L164" si="272">SIN((F164+$C$152)*PI()/200)*I164+$L$152</f>
        <v>950.13317912842126</v>
      </c>
      <c r="M164" s="37">
        <f t="shared" ref="M164" si="273">COS((F164+$C$152)*PI()/200)*I164+$M$152</f>
        <v>2022.7324549902214</v>
      </c>
      <c r="N164" s="35">
        <f t="shared" ref="N164" si="274">$N$152+J164</f>
        <v>48.033948837601102</v>
      </c>
    </row>
    <row r="165" spans="2:14" ht="14.4" customHeight="1" x14ac:dyDescent="0.3">
      <c r="B165" s="34">
        <v>5</v>
      </c>
      <c r="C165" s="2">
        <v>200.16300000000001</v>
      </c>
      <c r="D165" s="2">
        <v>300.05599999999998</v>
      </c>
      <c r="E165" s="2">
        <v>45.179000000000002</v>
      </c>
      <c r="F165" s="35"/>
      <c r="G165" s="35"/>
      <c r="H165" s="35"/>
      <c r="I165" s="35"/>
      <c r="J165" s="35"/>
      <c r="K165" s="38"/>
      <c r="L165" s="37"/>
      <c r="M165" s="37"/>
      <c r="N165" s="34"/>
    </row>
    <row r="166" spans="2:14" ht="14.4" customHeight="1" x14ac:dyDescent="0.3">
      <c r="B166" s="34">
        <v>6</v>
      </c>
      <c r="C166" s="2">
        <v>248.41900000000001</v>
      </c>
      <c r="D166" s="2">
        <v>94.629000000000005</v>
      </c>
      <c r="E166" s="2">
        <v>12.15</v>
      </c>
      <c r="F166" s="35">
        <f t="shared" ref="F166" si="275">IF(C166&lt;C167,(C166+C167-200)/2,(C166+C167+200)/2)</f>
        <v>248.41900000000001</v>
      </c>
      <c r="G166" s="35">
        <f t="shared" ref="G166" si="276">D166+(400-(D166+D167))/2</f>
        <v>94.628499999999988</v>
      </c>
      <c r="H166" s="35">
        <f t="shared" ref="H166" si="277">(E166+E167)/2</f>
        <v>12.15</v>
      </c>
      <c r="I166" s="35">
        <f t="shared" ref="I166" si="278">SIN(G166*PI()/200)*H166</f>
        <v>12.106776539992616</v>
      </c>
      <c r="J166" s="35">
        <f t="shared" ref="J166" si="279">COS(G166*PI()/200)*H166</f>
        <v>1.0239442419802205</v>
      </c>
      <c r="K166" s="38">
        <f t="shared" ref="K166" si="280">B166</f>
        <v>6</v>
      </c>
      <c r="L166" s="37">
        <f t="shared" ref="L166" si="281">SIN((F166+$C$152)*PI()/200)*I166+$L$152</f>
        <v>995.91545141335916</v>
      </c>
      <c r="M166" s="37">
        <f t="shared" ref="M166" si="282">COS((F166+$C$152)*PI()/200)*I166+$M$152</f>
        <v>1992.9658046139305</v>
      </c>
      <c r="N166" s="41">
        <f t="shared" ref="N166" si="283">$N$152+J166</f>
        <v>49.019926155360423</v>
      </c>
    </row>
    <row r="167" spans="2:14" ht="14.4" customHeight="1" x14ac:dyDescent="0.3">
      <c r="B167" s="34">
        <v>6</v>
      </c>
      <c r="C167" s="2">
        <v>48.418999999999997</v>
      </c>
      <c r="D167" s="2">
        <v>305.37200000000001</v>
      </c>
      <c r="E167" s="2">
        <v>12.15</v>
      </c>
      <c r="F167" s="35"/>
      <c r="G167" s="35"/>
      <c r="H167" s="35"/>
      <c r="I167" s="35"/>
      <c r="J167" s="35"/>
      <c r="K167" s="38"/>
      <c r="L167" s="37"/>
      <c r="M167" s="37"/>
      <c r="N167" s="42"/>
    </row>
    <row r="168" spans="2:14" ht="14.4" customHeight="1" x14ac:dyDescent="0.3">
      <c r="B168" s="34">
        <v>7</v>
      </c>
      <c r="C168" s="2">
        <v>221.167</v>
      </c>
      <c r="D168" s="2">
        <v>97.34</v>
      </c>
      <c r="E168" s="2">
        <v>39.741</v>
      </c>
      <c r="F168" s="35">
        <f t="shared" ref="F168" si="284">IF(C168&lt;C169,(C168+C169-200)/2,(C168+C169+200)/2)</f>
        <v>221.1695</v>
      </c>
      <c r="G168" s="35">
        <f t="shared" ref="G168" si="285">D168+(400-(D168+D169))/2</f>
        <v>97.337999999999994</v>
      </c>
      <c r="H168" s="35">
        <f t="shared" ref="H168" si="286">(E168+E169)/2</f>
        <v>39.741</v>
      </c>
      <c r="I168" s="35">
        <f t="shared" ref="I168" si="287">SIN(G168*PI()/200)*H168</f>
        <v>39.706262275070578</v>
      </c>
      <c r="J168" s="35">
        <f t="shared" ref="J168" si="288">COS(G168*PI()/200)*H168</f>
        <v>1.6612697382745931</v>
      </c>
      <c r="K168" s="38">
        <f t="shared" ref="K168" si="289">B168</f>
        <v>7</v>
      </c>
      <c r="L168" s="37">
        <f t="shared" ref="L168" si="290">SIN((F168+$C$152)*PI()/200)*I168+$L$152</f>
        <v>1020.278807726073</v>
      </c>
      <c r="M168" s="37">
        <f t="shared" ref="M168" si="291">COS((F168+$C$152)*PI()/200)*I168+$M$152</f>
        <v>1977.0003637084683</v>
      </c>
      <c r="N168" s="41">
        <f t="shared" ref="N168" si="292">$N$152+J168</f>
        <v>49.657251651654796</v>
      </c>
    </row>
    <row r="169" spans="2:14" ht="14.4" customHeight="1" x14ac:dyDescent="0.3">
      <c r="B169" s="34">
        <v>7</v>
      </c>
      <c r="C169" s="2">
        <v>21.172000000000001</v>
      </c>
      <c r="D169" s="2">
        <v>302.66399999999999</v>
      </c>
      <c r="E169" s="2">
        <v>39.741</v>
      </c>
      <c r="F169" s="35"/>
      <c r="G169" s="35"/>
      <c r="H169" s="35"/>
      <c r="I169" s="35"/>
      <c r="J169" s="35"/>
      <c r="K169" s="38"/>
      <c r="L169" s="37"/>
      <c r="M169" s="37"/>
      <c r="N169" s="42"/>
    </row>
    <row r="170" spans="2:14" ht="14.4" customHeight="1" x14ac:dyDescent="0.3">
      <c r="B170" s="34">
        <v>8</v>
      </c>
      <c r="C170" s="2">
        <v>386.75099999999998</v>
      </c>
      <c r="D170" s="2">
        <v>98.421999999999997</v>
      </c>
      <c r="E170" s="2">
        <v>19.289000000000001</v>
      </c>
      <c r="F170" s="35">
        <f t="shared" ref="F170" si="293">IF(C170&lt;C171,(C170+C171-200)/2,(C170+C171+200)/2)</f>
        <v>386.75450000000001</v>
      </c>
      <c r="G170" s="35">
        <f t="shared" ref="G170" si="294">D170+(400-(D170+D171))/2</f>
        <v>98.419499999999999</v>
      </c>
      <c r="H170" s="35">
        <f t="shared" ref="H170" si="295">(E170+E171)/2</f>
        <v>19.2895</v>
      </c>
      <c r="I170" s="35">
        <f t="shared" ref="I170" si="296">SIN(G170*PI()/200)*H170</f>
        <v>19.283555745125039</v>
      </c>
      <c r="J170" s="35">
        <f t="shared" ref="J170" si="297">COS(G170*PI()/200)*H170</f>
        <v>0.47884034359598426</v>
      </c>
      <c r="K170" s="38">
        <f t="shared" ref="K170" si="298">B170</f>
        <v>8</v>
      </c>
      <c r="L170" s="37">
        <f t="shared" ref="L170" si="299">SIN((F170+$C$152)*PI()/200)*I170+$L$152</f>
        <v>972.47250814699748</v>
      </c>
      <c r="M170" s="37">
        <f t="shared" ref="M170" si="300">COS((F170+$C$152)*PI()/200)*I170+$M$152</f>
        <v>2008.2412553068789</v>
      </c>
      <c r="N170" s="41">
        <f t="shared" ref="N170" si="301">$N$152+J170</f>
        <v>48.474822256976189</v>
      </c>
    </row>
    <row r="171" spans="2:14" ht="14.4" customHeight="1" x14ac:dyDescent="0.3">
      <c r="B171" s="34">
        <v>8</v>
      </c>
      <c r="C171" s="2">
        <v>186.75800000000001</v>
      </c>
      <c r="D171" s="2">
        <v>301.58300000000003</v>
      </c>
      <c r="E171" s="2">
        <v>19.29</v>
      </c>
      <c r="F171" s="35"/>
      <c r="G171" s="35"/>
      <c r="H171" s="35"/>
      <c r="I171" s="35"/>
      <c r="J171" s="35"/>
      <c r="K171" s="38"/>
      <c r="L171" s="37"/>
      <c r="M171" s="37"/>
      <c r="N171" s="42"/>
    </row>
    <row r="172" spans="2:14" ht="14.4" customHeight="1" x14ac:dyDescent="0.3">
      <c r="B172" s="34">
        <v>9</v>
      </c>
      <c r="C172" s="2">
        <v>268.96800000000002</v>
      </c>
      <c r="D172" s="2">
        <v>98.012</v>
      </c>
      <c r="E172" s="2">
        <v>9.0579999999999998</v>
      </c>
      <c r="F172" s="35">
        <f t="shared" ref="F172" si="302">IF(C172&lt;C173,(C172+C173-200)/2,(C172+C173+200)/2)</f>
        <v>268.97300000000001</v>
      </c>
      <c r="G172" s="35">
        <f t="shared" ref="G172" si="303">D172+(400-(D172+D173))/2</f>
        <v>98.009999999999991</v>
      </c>
      <c r="H172" s="35">
        <f t="shared" ref="H172" si="304">(E172+E173)/2</f>
        <v>9.0569999999999986</v>
      </c>
      <c r="I172" s="35">
        <f t="shared" ref="I172" si="305">SIN(G172*PI()/200)*H172</f>
        <v>9.0525754927030633</v>
      </c>
      <c r="J172" s="35">
        <f t="shared" ref="J172" si="306">COS(G172*PI()/200)*H172</f>
        <v>0.2830652732354389</v>
      </c>
      <c r="K172" s="38">
        <f t="shared" ref="K172" si="307">B172</f>
        <v>9</v>
      </c>
      <c r="L172" s="37">
        <f t="shared" ref="L172" si="308">SIN((F172+$C$152)*PI()/200)*I172+$L$152</f>
        <v>991.9214834519064</v>
      </c>
      <c r="M172" s="37">
        <f>COS((F172+$C$152)*PI()/200)*I172+$M$152</f>
        <v>1995.134182312142</v>
      </c>
      <c r="N172" s="41">
        <f t="shared" ref="N172" si="309">$N$152+J172</f>
        <v>48.279047186615642</v>
      </c>
    </row>
    <row r="173" spans="2:14" ht="14.4" customHeight="1" x14ac:dyDescent="0.3">
      <c r="B173" s="34">
        <v>9</v>
      </c>
      <c r="C173" s="2">
        <v>68.977999999999994</v>
      </c>
      <c r="D173" s="2">
        <v>301.99200000000002</v>
      </c>
      <c r="E173" s="2">
        <v>9.0559999999999992</v>
      </c>
      <c r="F173" s="35"/>
      <c r="G173" s="35"/>
      <c r="H173" s="35"/>
      <c r="I173" s="35"/>
      <c r="J173" s="35"/>
      <c r="K173" s="38"/>
      <c r="L173" s="37"/>
      <c r="M173" s="37"/>
      <c r="N173" s="42"/>
    </row>
    <row r="174" spans="2:14" ht="14.4" customHeight="1" x14ac:dyDescent="0.3">
      <c r="B174" s="34">
        <v>10</v>
      </c>
      <c r="C174" s="2">
        <v>284.07600000000002</v>
      </c>
      <c r="D174" s="2">
        <v>94.028000000000006</v>
      </c>
      <c r="E174" s="2">
        <v>7.883</v>
      </c>
      <c r="F174" s="35">
        <f t="shared" ref="F174" si="310">IF(C174&lt;C175,(C174+C175-200)/2,(C174+C175+200)/2)</f>
        <v>284.07900000000001</v>
      </c>
      <c r="G174" s="35">
        <f t="shared" ref="G174" si="311">D174+(400-(D174+D175))/2</f>
        <v>94.027000000000001</v>
      </c>
      <c r="H174" s="35">
        <f t="shared" ref="H174" si="312">(E174+E175)/2</f>
        <v>7.8834999999999997</v>
      </c>
      <c r="I174" s="35">
        <f t="shared" ref="I174" si="313">SIN(G174*PI()/200)*H174</f>
        <v>7.8488266942185456</v>
      </c>
      <c r="J174" s="35">
        <f t="shared" ref="J174" si="314">COS(G174*PI()/200)*H174</f>
        <v>0.73857414937322441</v>
      </c>
      <c r="K174" s="38">
        <f t="shared" ref="K174" si="315">B174</f>
        <v>10</v>
      </c>
      <c r="L174" s="37">
        <f t="shared" ref="L174" si="316">SIN((F174+$C$152)*PI()/200)*I174+$L$152</f>
        <v>989.98609019972344</v>
      </c>
      <c r="M174" s="37">
        <f t="shared" ref="M174" si="317">COS((F174+$C$152)*PI()/200)*I174+$M$152</f>
        <v>1996.4322736953784</v>
      </c>
      <c r="N174" s="41">
        <f t="shared" ref="N174" si="318">$N$152+J174</f>
        <v>48.734556062753427</v>
      </c>
    </row>
    <row r="175" spans="2:14" ht="14.4" customHeight="1" x14ac:dyDescent="0.3">
      <c r="B175" s="34">
        <v>10</v>
      </c>
      <c r="C175" s="2">
        <v>84.081999999999994</v>
      </c>
      <c r="D175" s="2">
        <v>305.97399999999999</v>
      </c>
      <c r="E175" s="2">
        <v>7.8840000000000003</v>
      </c>
      <c r="F175" s="35"/>
      <c r="G175" s="35"/>
      <c r="H175" s="35"/>
      <c r="I175" s="35"/>
      <c r="J175" s="35"/>
      <c r="K175" s="38"/>
      <c r="L175" s="37"/>
      <c r="M175" s="37"/>
      <c r="N175" s="42"/>
    </row>
    <row r="176" spans="2:14" x14ac:dyDescent="0.3">
      <c r="B176" s="34" t="s">
        <v>39</v>
      </c>
      <c r="C176" s="2">
        <v>323.26900000000001</v>
      </c>
      <c r="D176" s="2">
        <v>73.328000000000003</v>
      </c>
      <c r="F176" s="35">
        <f t="shared" ref="F176" si="319">IF(C176&lt;C177,(C176+C177-200)/2,(C176+C177+200)/2)</f>
        <v>323.274</v>
      </c>
      <c r="G176" s="35">
        <f t="shared" ref="G176" si="320">D176+(400-(D176+D177))/2</f>
        <v>73.323999999999984</v>
      </c>
      <c r="H176" s="35"/>
      <c r="I176" s="35"/>
      <c r="J176" s="35"/>
      <c r="K176" s="35"/>
      <c r="L176" s="35"/>
      <c r="M176" s="35"/>
      <c r="N176" s="35"/>
    </row>
    <row r="177" spans="1:15" x14ac:dyDescent="0.3">
      <c r="B177" s="34" t="s">
        <v>39</v>
      </c>
      <c r="C177" s="2">
        <v>123.279</v>
      </c>
      <c r="D177" s="2">
        <v>326.68</v>
      </c>
      <c r="F177" s="35"/>
      <c r="G177" s="35"/>
      <c r="H177" s="35"/>
      <c r="I177" s="35"/>
      <c r="J177" s="35"/>
      <c r="K177" s="35"/>
      <c r="L177" s="35"/>
      <c r="M177" s="35"/>
      <c r="N177" s="35"/>
    </row>
    <row r="178" spans="1:15" x14ac:dyDescent="0.3">
      <c r="B178" s="34" t="s">
        <v>40</v>
      </c>
      <c r="C178" s="2">
        <v>323.411</v>
      </c>
      <c r="D178" s="2">
        <v>73.322000000000003</v>
      </c>
      <c r="F178" s="35">
        <f t="shared" ref="F178" si="321">IF(C178&lt;C179,(C178+C179-200)/2,(C178+C179+200)/2)</f>
        <v>323.416</v>
      </c>
      <c r="G178" s="35">
        <f t="shared" ref="G178" si="322">D178+(400-(D178+D179))/2</f>
        <v>73.317499999999995</v>
      </c>
      <c r="H178" s="35"/>
      <c r="I178" s="35"/>
      <c r="J178" s="35"/>
      <c r="K178" s="35"/>
      <c r="L178" s="35"/>
      <c r="M178" s="35"/>
      <c r="N178" s="35"/>
    </row>
    <row r="179" spans="1:15" x14ac:dyDescent="0.3">
      <c r="B179" s="34" t="s">
        <v>40</v>
      </c>
      <c r="C179" s="2">
        <v>123.42100000000001</v>
      </c>
      <c r="D179" s="2">
        <v>326.68700000000001</v>
      </c>
      <c r="F179" s="35"/>
      <c r="G179" s="35"/>
      <c r="H179" s="35"/>
      <c r="I179" s="35"/>
      <c r="J179" s="35"/>
      <c r="K179" s="35"/>
      <c r="L179" s="35"/>
      <c r="M179" s="35"/>
      <c r="N179" s="35"/>
    </row>
    <row r="180" spans="1:15" x14ac:dyDescent="0.3">
      <c r="B180" s="34" t="s">
        <v>41</v>
      </c>
      <c r="C180" s="2">
        <v>323.08199999999999</v>
      </c>
      <c r="D180" s="2">
        <v>68.156000000000006</v>
      </c>
      <c r="F180" s="35">
        <f t="shared" ref="F180" si="323">IF(C180&lt;C181,(C180+C181-200)/2,(C180+C181+200)/2)</f>
        <v>323.0865</v>
      </c>
      <c r="G180" s="35">
        <f t="shared" ref="G180" si="324">D180+(400-(D180+D181))/2</f>
        <v>68.156499999999994</v>
      </c>
      <c r="H180" s="35"/>
      <c r="I180" s="35"/>
      <c r="J180" s="35"/>
      <c r="K180" s="35"/>
      <c r="L180" s="35"/>
      <c r="M180" s="35"/>
      <c r="N180" s="35"/>
    </row>
    <row r="181" spans="1:15" x14ac:dyDescent="0.3">
      <c r="B181" s="34" t="s">
        <v>41</v>
      </c>
      <c r="C181" s="2">
        <v>123.09099999999999</v>
      </c>
      <c r="D181" s="2">
        <v>331.84300000000002</v>
      </c>
      <c r="F181" s="35"/>
      <c r="G181" s="35"/>
      <c r="H181" s="35"/>
      <c r="I181" s="35"/>
      <c r="J181" s="35"/>
      <c r="K181" s="35"/>
      <c r="L181" s="35"/>
      <c r="M181" s="35"/>
      <c r="N181" s="35"/>
    </row>
    <row r="182" spans="1:15" x14ac:dyDescent="0.3">
      <c r="B182" s="3" t="s">
        <v>42</v>
      </c>
      <c r="C182" s="2">
        <v>123.232</v>
      </c>
      <c r="D182" s="2">
        <v>331.851</v>
      </c>
      <c r="K182" s="2"/>
    </row>
    <row r="183" spans="1:15" x14ac:dyDescent="0.3">
      <c r="B183" s="34" t="s">
        <v>51</v>
      </c>
      <c r="C183" s="2">
        <v>323.26100000000002</v>
      </c>
      <c r="D183" s="2">
        <v>68.022000000000006</v>
      </c>
      <c r="F183" s="35">
        <f t="shared" ref="F183" si="325">IF(C183&lt;C184,(C183+C184-200)/2,(C183+C184+200)/2)</f>
        <v>323.2645</v>
      </c>
      <c r="G183" s="35">
        <f t="shared" ref="G183" si="326">D183+(400-(D183+D184))/2</f>
        <v>68.019500000000008</v>
      </c>
      <c r="H183" s="35"/>
      <c r="I183" s="35"/>
      <c r="J183" s="35"/>
      <c r="K183" s="35"/>
      <c r="L183" s="35"/>
      <c r="M183" s="35"/>
      <c r="N183" s="35"/>
    </row>
    <row r="184" spans="1:15" x14ac:dyDescent="0.3">
      <c r="B184" s="34" t="s">
        <v>51</v>
      </c>
      <c r="C184" s="2">
        <v>123.268</v>
      </c>
      <c r="D184" s="2">
        <v>331.983</v>
      </c>
      <c r="F184" s="35"/>
      <c r="G184" s="35"/>
      <c r="H184" s="35"/>
      <c r="I184" s="35"/>
      <c r="J184" s="35"/>
      <c r="K184" s="35"/>
      <c r="L184" s="35"/>
      <c r="M184" s="35"/>
      <c r="N184" s="35"/>
    </row>
    <row r="185" spans="1:15" x14ac:dyDescent="0.3">
      <c r="B185" s="34" t="s">
        <v>52</v>
      </c>
      <c r="C185" s="2">
        <v>325.322</v>
      </c>
      <c r="D185" s="2">
        <v>67.947000000000003</v>
      </c>
      <c r="F185" s="35">
        <f t="shared" ref="F185" si="327">IF(C185&lt;C186,(C185+C186-200)/2,(C185+C186+200)/2)</f>
        <v>325.32799999999997</v>
      </c>
      <c r="G185" s="35">
        <f t="shared" ref="G185" si="328">D185+(400-(D185+D186))/2</f>
        <v>67.946500000000015</v>
      </c>
      <c r="H185" s="35"/>
      <c r="I185" s="35"/>
      <c r="J185" s="35"/>
      <c r="K185" s="35"/>
      <c r="L185" s="35"/>
      <c r="M185" s="35"/>
      <c r="N185" s="35"/>
    </row>
    <row r="186" spans="1:15" x14ac:dyDescent="0.3">
      <c r="B186" s="34" t="s">
        <v>52</v>
      </c>
      <c r="C186" s="2">
        <v>125.334</v>
      </c>
      <c r="D186" s="2">
        <v>332.05399999999997</v>
      </c>
      <c r="F186" s="35"/>
      <c r="G186" s="35"/>
      <c r="H186" s="35"/>
      <c r="I186" s="35"/>
      <c r="J186" s="35"/>
      <c r="K186" s="35"/>
      <c r="L186" s="35"/>
      <c r="M186" s="35"/>
      <c r="N186" s="35"/>
    </row>
    <row r="187" spans="1:15" x14ac:dyDescent="0.3">
      <c r="B187" s="34" t="s">
        <v>69</v>
      </c>
      <c r="C187" s="2">
        <v>325.84300000000002</v>
      </c>
      <c r="D187" s="2">
        <v>69.325000000000003</v>
      </c>
      <c r="F187" s="35">
        <f t="shared" ref="F187" si="329">IF(C187&lt;C188,(C187+C188-200)/2,(C187+C188+200)/2)</f>
        <v>325.84750000000003</v>
      </c>
      <c r="G187" s="35">
        <f t="shared" ref="G187" si="330">D187+(400-(D187+D188))/2</f>
        <v>69.322000000000017</v>
      </c>
      <c r="H187" s="35"/>
      <c r="I187" s="35"/>
      <c r="J187" s="35"/>
      <c r="K187" s="35"/>
      <c r="L187" s="35"/>
      <c r="M187" s="35"/>
      <c r="N187" s="35"/>
    </row>
    <row r="188" spans="1:15" x14ac:dyDescent="0.3">
      <c r="B188" s="34" t="s">
        <v>69</v>
      </c>
      <c r="C188" s="2">
        <v>125.852</v>
      </c>
      <c r="D188" s="2">
        <v>330.68099999999998</v>
      </c>
      <c r="F188" s="35"/>
      <c r="G188" s="35"/>
      <c r="H188" s="35"/>
      <c r="I188" s="35"/>
      <c r="J188" s="35"/>
      <c r="K188" s="35"/>
      <c r="L188" s="35"/>
      <c r="M188" s="35"/>
      <c r="N188" s="35"/>
    </row>
    <row r="189" spans="1:15" ht="14.4" customHeight="1" x14ac:dyDescent="0.3">
      <c r="B189" s="34" t="s">
        <v>66</v>
      </c>
      <c r="C189" s="2">
        <v>9.3279999999999994</v>
      </c>
      <c r="D189" s="2">
        <v>99.92</v>
      </c>
      <c r="E189" s="2">
        <v>364.89800000000002</v>
      </c>
      <c r="F189" s="35">
        <f t="shared" ref="F189" si="331">IF(C189&lt;C190,(C189+C190-200)/2,(C189+C190+200)/2)</f>
        <v>9.3285000000000053</v>
      </c>
      <c r="G189" s="35">
        <f t="shared" ref="G189" si="332">D189+(400-(D189+D190))/2</f>
        <v>99.92</v>
      </c>
      <c r="H189" s="35">
        <f t="shared" ref="H189" si="333">(E189+E190)/2</f>
        <v>364.89850000000001</v>
      </c>
      <c r="I189" s="35">
        <f t="shared" ref="I189" si="334">SIN(G189*PI()/200)*H189</f>
        <v>364.89821188773061</v>
      </c>
      <c r="J189" s="35">
        <f t="shared" ref="J189" si="335">COS(G189*PI()/200)*H189</f>
        <v>0.45854485807822493</v>
      </c>
      <c r="K189" s="38" t="str">
        <f t="shared" ref="K189" si="336">B189</f>
        <v>Ref</v>
      </c>
      <c r="L189" s="37">
        <f t="shared" ref="L189" si="337">SIN((F189+$C$152)*PI()/200)*I189+$L$152</f>
        <v>683.61884443386703</v>
      </c>
      <c r="M189" s="37">
        <f>COS((F189+$C$152)*PI()/200)*I189+$M$152</f>
        <v>2200.3052029710188</v>
      </c>
      <c r="N189" s="41">
        <f t="shared" ref="N189" si="338">$N$152+J189</f>
        <v>48.454526771458433</v>
      </c>
    </row>
    <row r="190" spans="1:15" ht="14.4" customHeight="1" x14ac:dyDescent="0.3">
      <c r="B190" s="34" t="s">
        <v>66</v>
      </c>
      <c r="C190" s="2">
        <v>209.32900000000001</v>
      </c>
      <c r="D190" s="2">
        <v>300.08</v>
      </c>
      <c r="E190" s="2">
        <v>364.899</v>
      </c>
      <c r="F190" s="35"/>
      <c r="G190" s="35"/>
      <c r="H190" s="35"/>
      <c r="I190" s="35"/>
      <c r="J190" s="35"/>
      <c r="K190" s="38"/>
      <c r="L190" s="37"/>
      <c r="M190" s="37"/>
      <c r="N190" s="42"/>
    </row>
    <row r="191" spans="1:15" ht="18" x14ac:dyDescent="0.3">
      <c r="K191" s="24"/>
      <c r="L191" s="19" t="s">
        <v>36</v>
      </c>
      <c r="M191" s="19" t="s">
        <v>37</v>
      </c>
    </row>
    <row r="192" spans="1:15" x14ac:dyDescent="0.3">
      <c r="A192" s="1" t="s">
        <v>70</v>
      </c>
      <c r="B192" s="17" t="s">
        <v>53</v>
      </c>
      <c r="C192" s="5">
        <v>166.97190000000001</v>
      </c>
      <c r="K192" s="25"/>
      <c r="L192" s="7">
        <v>980.22059999999999</v>
      </c>
      <c r="M192" s="7">
        <v>2010.3474000000001</v>
      </c>
      <c r="N192" s="18">
        <v>47.699800000000003</v>
      </c>
      <c r="O192" s="10"/>
    </row>
    <row r="193" spans="2:15" x14ac:dyDescent="0.3">
      <c r="B193" s="1" t="s">
        <v>16</v>
      </c>
      <c r="C193" s="1" t="s">
        <v>14</v>
      </c>
      <c r="D193" s="1" t="s">
        <v>15</v>
      </c>
      <c r="E193" s="1" t="s">
        <v>26</v>
      </c>
      <c r="F193" s="1" t="s">
        <v>27</v>
      </c>
      <c r="G193" s="1" t="s">
        <v>15</v>
      </c>
      <c r="H193" s="1" t="s">
        <v>26</v>
      </c>
      <c r="I193" s="1" t="s">
        <v>31</v>
      </c>
      <c r="J193" s="1" t="s">
        <v>32</v>
      </c>
      <c r="K193" s="21" t="s">
        <v>16</v>
      </c>
      <c r="L193" s="20"/>
      <c r="M193" s="20"/>
      <c r="N193" s="1"/>
      <c r="O193" s="10"/>
    </row>
    <row r="194" spans="2:15" ht="14.4" customHeight="1" x14ac:dyDescent="0.3">
      <c r="B194" s="34" t="s">
        <v>66</v>
      </c>
      <c r="C194">
        <v>169.298</v>
      </c>
      <c r="D194">
        <v>99.861999999999995</v>
      </c>
      <c r="E194">
        <v>352.221</v>
      </c>
      <c r="F194" s="35">
        <f>IF(C194&lt;C195,(C194+C195-200)/2,(C194+C195+200)/2)</f>
        <v>169.29599999999999</v>
      </c>
      <c r="G194" s="35">
        <f t="shared" ref="G194" si="339">D194+(400-(D194+D195))/2</f>
        <v>99.860499999999973</v>
      </c>
      <c r="H194" s="35">
        <f>(E194+E195)/2</f>
        <v>352.22</v>
      </c>
      <c r="I194" s="35">
        <f>SIN(G194*PI()/200)*H194</f>
        <v>352.21915438629594</v>
      </c>
      <c r="J194" s="35">
        <f>COS(G194*PI()/200)*H194</f>
        <v>0.77180528804875548</v>
      </c>
      <c r="K194" s="38" t="str">
        <f>B194</f>
        <v>Ref</v>
      </c>
      <c r="L194" s="37">
        <f>SIN((F194+$C$192)*PI()/200)*I194+$L$192</f>
        <v>683.62896307241078</v>
      </c>
      <c r="M194" s="37">
        <f>COS((F194+$C$192)*PI()/200)*I194+$M$192</f>
        <v>2200.3256451261473</v>
      </c>
      <c r="N194" s="35">
        <f>$N$192+J194</f>
        <v>48.471605288048757</v>
      </c>
    </row>
    <row r="195" spans="2:15" ht="14.4" customHeight="1" x14ac:dyDescent="0.3">
      <c r="B195" s="34"/>
      <c r="C195">
        <v>369.29399999999998</v>
      </c>
      <c r="D195">
        <v>300.14100000000002</v>
      </c>
      <c r="E195">
        <v>352.21899999999999</v>
      </c>
      <c r="F195" s="35"/>
      <c r="G195" s="35"/>
      <c r="H195" s="35"/>
      <c r="I195" s="35"/>
      <c r="J195" s="35"/>
      <c r="K195" s="38"/>
      <c r="L195" s="37"/>
      <c r="M195" s="37"/>
      <c r="N195" s="34"/>
    </row>
    <row r="196" spans="2:15" ht="14.4" customHeight="1" x14ac:dyDescent="0.3">
      <c r="B196" s="34">
        <v>1</v>
      </c>
      <c r="C196">
        <v>396.51799999999997</v>
      </c>
      <c r="D196">
        <v>95.536000000000001</v>
      </c>
      <c r="E196">
        <v>15.638</v>
      </c>
      <c r="F196" s="35">
        <f t="shared" ref="F196" si="340">IF(C196&lt;C197,(C196+C197-200)/2,(C196+C197+200)/2)</f>
        <v>396.51549999999997</v>
      </c>
      <c r="G196" s="35">
        <f t="shared" ref="G196" si="341">D196+(400-(D196+D197))/2</f>
        <v>95.534999999999997</v>
      </c>
      <c r="H196" s="35">
        <f t="shared" ref="H196" si="342">(E196+E197)/2</f>
        <v>15.638</v>
      </c>
      <c r="I196" s="35">
        <f t="shared" ref="I196" si="343">SIN(G196*PI()/200)*H196</f>
        <v>15.59955358412534</v>
      </c>
      <c r="J196" s="35">
        <f t="shared" ref="J196" si="344">COS(G196*PI()/200)*H196</f>
        <v>1.0958886695290786</v>
      </c>
      <c r="K196" s="38">
        <f t="shared" ref="K196" si="345">B196</f>
        <v>1</v>
      </c>
      <c r="L196" s="37">
        <f t="shared" ref="L196" si="346">SIN((F196+$C$192)*PI()/200)*I196+$L$192</f>
        <v>988.68503941440406</v>
      </c>
      <c r="M196" s="37">
        <f t="shared" ref="M196" si="347">COS((F196+$C$192)*PI()/200)*I196+$M$192</f>
        <v>1997.2439906183208</v>
      </c>
      <c r="N196" s="35">
        <f t="shared" ref="N196" si="348">$N$192+J196</f>
        <v>48.795688669529085</v>
      </c>
    </row>
    <row r="197" spans="2:15" ht="14.4" customHeight="1" x14ac:dyDescent="0.3">
      <c r="B197" s="34">
        <v>1</v>
      </c>
      <c r="C197">
        <v>196.51300000000001</v>
      </c>
      <c r="D197">
        <v>304.46600000000001</v>
      </c>
      <c r="E197">
        <v>15.638</v>
      </c>
      <c r="F197" s="35"/>
      <c r="G197" s="35"/>
      <c r="H197" s="35"/>
      <c r="I197" s="35"/>
      <c r="J197" s="35"/>
      <c r="K197" s="38"/>
      <c r="L197" s="37"/>
      <c r="M197" s="37"/>
      <c r="N197" s="34"/>
    </row>
    <row r="198" spans="2:15" ht="14.4" customHeight="1" x14ac:dyDescent="0.3">
      <c r="B198" s="34">
        <v>2</v>
      </c>
      <c r="C198">
        <v>1.115</v>
      </c>
      <c r="D198">
        <v>97.320999999999998</v>
      </c>
      <c r="E198">
        <v>13.436</v>
      </c>
      <c r="F198" s="35">
        <f t="shared" ref="F198" si="349">IF(C198&lt;C199,(C198+C199-200)/2,(C198+C199+200)/2)</f>
        <v>1.1135000000000019</v>
      </c>
      <c r="G198" s="35">
        <f t="shared" ref="G198" si="350">D198+(400-(D198+D199))/2</f>
        <v>97.319499999999977</v>
      </c>
      <c r="H198" s="35">
        <f t="shared" ref="H198" si="351">(E198+E199)/2</f>
        <v>13.436</v>
      </c>
      <c r="I198" s="35">
        <f t="shared" ref="I198" si="352">SIN(G198*PI()/200)*H198</f>
        <v>13.424091769998109</v>
      </c>
      <c r="J198" s="35">
        <f t="shared" ref="J198" si="353">COS(G198*PI()/200)*H198</f>
        <v>0.56555826461033765</v>
      </c>
      <c r="K198" s="38">
        <f t="shared" ref="K198" si="354">B198</f>
        <v>2</v>
      </c>
      <c r="L198" s="37">
        <f t="shared" ref="L198" si="355">SIN((F198+$C$192)*PI()/200)*I198+$L$192</f>
        <v>986.67191928942202</v>
      </c>
      <c r="M198" s="37">
        <f t="shared" ref="M198" si="356">COS((F198+$C$192)*PI()/200)*I198+$M$192</f>
        <v>1998.5751139316419</v>
      </c>
      <c r="N198" s="35">
        <f t="shared" ref="N198" si="357">$N$192+J198</f>
        <v>48.265358264610342</v>
      </c>
    </row>
    <row r="199" spans="2:15" ht="14.4" customHeight="1" x14ac:dyDescent="0.3">
      <c r="B199" s="34">
        <v>2</v>
      </c>
      <c r="C199">
        <v>201.11199999999999</v>
      </c>
      <c r="D199">
        <v>302.68200000000002</v>
      </c>
      <c r="E199">
        <v>13.436</v>
      </c>
      <c r="F199" s="35"/>
      <c r="G199" s="35"/>
      <c r="H199" s="35"/>
      <c r="I199" s="35"/>
      <c r="J199" s="35"/>
      <c r="K199" s="38"/>
      <c r="L199" s="37"/>
      <c r="M199" s="37"/>
      <c r="N199" s="34"/>
    </row>
    <row r="200" spans="2:15" ht="14.4" customHeight="1" x14ac:dyDescent="0.3">
      <c r="B200" s="34">
        <v>3</v>
      </c>
      <c r="C200">
        <v>389.19400000000002</v>
      </c>
      <c r="D200">
        <v>98.043999999999997</v>
      </c>
      <c r="E200"/>
      <c r="F200" s="35">
        <f t="shared" ref="F200" si="358">IF(C200&lt;C201,(C200+C201-200)/2,(C200+C201+200)/2)</f>
        <v>389.19450000000001</v>
      </c>
      <c r="G200" s="35">
        <f t="shared" ref="G200" si="359">D200+(400-(D200+D201))/2</f>
        <v>98.042500000000004</v>
      </c>
      <c r="H200" s="35"/>
      <c r="I200" s="35"/>
      <c r="J200" s="35"/>
      <c r="K200" s="38">
        <f t="shared" ref="K200" si="360">B200</f>
        <v>3</v>
      </c>
      <c r="L200" s="37"/>
      <c r="M200" s="37"/>
      <c r="N200" s="35"/>
    </row>
    <row r="201" spans="2:15" ht="14.4" customHeight="1" x14ac:dyDescent="0.3">
      <c r="B201" s="34">
        <v>3</v>
      </c>
      <c r="C201">
        <v>189.19499999999999</v>
      </c>
      <c r="D201">
        <v>301.959</v>
      </c>
      <c r="E201"/>
      <c r="F201" s="35"/>
      <c r="G201" s="35"/>
      <c r="H201" s="35"/>
      <c r="I201" s="35"/>
      <c r="J201" s="35"/>
      <c r="K201" s="38"/>
      <c r="L201" s="37"/>
      <c r="M201" s="37"/>
      <c r="N201" s="34"/>
    </row>
    <row r="202" spans="2:15" ht="14.4" customHeight="1" x14ac:dyDescent="0.3">
      <c r="B202" s="34">
        <v>4</v>
      </c>
      <c r="C202">
        <v>366.50099999999998</v>
      </c>
      <c r="D202">
        <v>97.414000000000001</v>
      </c>
      <c r="E202">
        <v>56.621000000000002</v>
      </c>
      <c r="F202" s="35">
        <f t="shared" ref="F202" si="361">IF(C202&lt;C203,(C202+C203-200)/2,(C202+C203+200)/2)</f>
        <v>366.50099999999998</v>
      </c>
      <c r="G202" s="35">
        <f t="shared" ref="G202" si="362">D202+(400-(D202+D203))/2</f>
        <v>97.412999999999997</v>
      </c>
      <c r="H202" s="35">
        <f t="shared" ref="H202" si="363">(E202+E203)/2</f>
        <v>56.621000000000002</v>
      </c>
      <c r="I202" s="35">
        <f t="shared" ref="I202" si="364">SIN(G202*PI()/200)*H202</f>
        <v>56.574256590513976</v>
      </c>
      <c r="J202" s="35">
        <f t="shared" ref="J202" si="365">COS(G202*PI()/200)*H202</f>
        <v>2.300246123936923</v>
      </c>
      <c r="K202" s="38">
        <f t="shared" ref="K202" si="366">B202</f>
        <v>4</v>
      </c>
      <c r="L202" s="37">
        <f t="shared" ref="L202" si="367">SIN((F202+$C$192)*PI()/200)*I202+$L$192</f>
        <v>1029.1532116179633</v>
      </c>
      <c r="M202" s="37">
        <f t="shared" ref="M202" si="368">COS((F202+$C$192)*PI()/200)*I202+$M$192</f>
        <v>1981.9529281962341</v>
      </c>
      <c r="N202" s="35">
        <f t="shared" ref="N202" si="369">$N$192+J202</f>
        <v>50.000046123936926</v>
      </c>
      <c r="O202" s="18"/>
    </row>
    <row r="203" spans="2:15" ht="14.4" customHeight="1" x14ac:dyDescent="0.3">
      <c r="B203" s="34">
        <v>4</v>
      </c>
      <c r="C203">
        <v>166.501</v>
      </c>
      <c r="D203">
        <v>302.58800000000002</v>
      </c>
      <c r="E203">
        <v>56.621000000000002</v>
      </c>
      <c r="F203" s="35"/>
      <c r="G203" s="35"/>
      <c r="H203" s="35"/>
      <c r="I203" s="35"/>
      <c r="J203" s="35"/>
      <c r="K203" s="38"/>
      <c r="L203" s="37"/>
      <c r="M203" s="37"/>
      <c r="N203" s="34"/>
    </row>
    <row r="204" spans="2:15" ht="14.4" customHeight="1" x14ac:dyDescent="0.3">
      <c r="B204" s="34">
        <v>5</v>
      </c>
      <c r="C204">
        <v>157.88900000000001</v>
      </c>
      <c r="D204">
        <v>99.340999999999994</v>
      </c>
      <c r="E204">
        <v>32.539000000000001</v>
      </c>
      <c r="F204" s="35">
        <f t="shared" ref="F204" si="370">IF(C204&lt;C205,(C204+C205-200)/2,(C204+C205+200)/2)</f>
        <v>157.88800000000003</v>
      </c>
      <c r="G204" s="35">
        <f t="shared" ref="G204" si="371">D204+(400-(D204+D205))/2</f>
        <v>99.338499999999996</v>
      </c>
      <c r="H204" s="35">
        <f t="shared" ref="H204" si="372">(E204+E205)/2</f>
        <v>32.539000000000001</v>
      </c>
      <c r="I204" s="35">
        <f t="shared" ref="I204" si="373">SIN(G204*PI()/200)*H204</f>
        <v>32.537243412654242</v>
      </c>
      <c r="J204" s="35">
        <f t="shared" ref="J204" si="374">COS(G204*PI()/200)*H204</f>
        <v>0.33810073304900196</v>
      </c>
      <c r="K204" s="38">
        <f t="shared" ref="K204" si="375">B204</f>
        <v>5</v>
      </c>
      <c r="L204" s="37">
        <f t="shared" ref="L204" si="376">SIN((F204+$C$192)*PI()/200)*I204+$L$192</f>
        <v>950.13277782237503</v>
      </c>
      <c r="M204" s="37">
        <f t="shared" ref="M204" si="377">COS((F204+$C$192)*PI()/200)*I204+$M$192</f>
        <v>2022.7326801947286</v>
      </c>
      <c r="N204" s="35">
        <f t="shared" ref="N204" si="378">$N$192+J204</f>
        <v>48.037900733049007</v>
      </c>
    </row>
    <row r="205" spans="2:15" ht="14.4" customHeight="1" x14ac:dyDescent="0.3">
      <c r="B205" s="34">
        <v>5</v>
      </c>
      <c r="C205">
        <v>357.887</v>
      </c>
      <c r="D205">
        <v>300.66399999999999</v>
      </c>
      <c r="E205">
        <v>32.539000000000001</v>
      </c>
      <c r="F205" s="35"/>
      <c r="G205" s="35"/>
      <c r="H205" s="35"/>
      <c r="I205" s="35"/>
      <c r="J205" s="35"/>
      <c r="K205" s="38"/>
      <c r="L205" s="37"/>
      <c r="M205" s="37"/>
      <c r="N205" s="34"/>
    </row>
    <row r="206" spans="2:15" ht="14.4" customHeight="1" x14ac:dyDescent="0.3">
      <c r="B206" s="34">
        <v>6</v>
      </c>
      <c r="C206">
        <v>386.27300000000002</v>
      </c>
      <c r="D206">
        <v>96.406999999999996</v>
      </c>
      <c r="E206">
        <v>23.462</v>
      </c>
      <c r="F206" s="35">
        <f t="shared" ref="F206" si="379">IF(C206&lt;C207,(C206+C207-200)/2,(C206+C207+200)/2)</f>
        <v>386.27700000000004</v>
      </c>
      <c r="G206" s="35">
        <f t="shared" ref="G206" si="380">D206+(400-(D206+D207))/2</f>
        <v>96.405999999999992</v>
      </c>
      <c r="H206" s="35">
        <f t="shared" ref="H206" si="381">(E206+E207)/2</f>
        <v>23.461500000000001</v>
      </c>
      <c r="I206" s="35">
        <f t="shared" ref="I206" si="382">SIN(G206*PI()/200)*H206</f>
        <v>23.42412283730825</v>
      </c>
      <c r="J206" s="35">
        <f t="shared" ref="J206" si="383">COS(G206*PI()/200)*H206</f>
        <v>1.323801931066044</v>
      </c>
      <c r="K206" s="38">
        <f t="shared" ref="K206" si="384">B206</f>
        <v>6</v>
      </c>
      <c r="L206" s="37">
        <f t="shared" ref="L206" si="385">SIN((F206+$C$192)*PI()/200)*I206+$L$192</f>
        <v>995.91747089064086</v>
      </c>
      <c r="M206" s="37">
        <f t="shared" ref="M206" si="386">COS((F206+$C$192)*PI()/200)*I206+$M$192</f>
        <v>1992.9606874027361</v>
      </c>
      <c r="N206" s="35">
        <f t="shared" ref="N206" si="387">$N$192+J206</f>
        <v>49.023601931066047</v>
      </c>
    </row>
    <row r="207" spans="2:15" ht="14.4" customHeight="1" x14ac:dyDescent="0.3">
      <c r="B207" s="34">
        <v>6</v>
      </c>
      <c r="C207">
        <v>186.28100000000001</v>
      </c>
      <c r="D207">
        <v>303.59500000000003</v>
      </c>
      <c r="E207">
        <v>23.460999999999999</v>
      </c>
      <c r="F207" s="35"/>
      <c r="G207" s="35"/>
      <c r="H207" s="35"/>
      <c r="I207" s="35"/>
      <c r="J207" s="35"/>
      <c r="K207" s="38"/>
      <c r="L207" s="37"/>
      <c r="M207" s="37"/>
      <c r="N207" s="34"/>
    </row>
    <row r="208" spans="2:15" ht="14.4" customHeight="1" x14ac:dyDescent="0.3">
      <c r="B208" s="34">
        <v>7</v>
      </c>
      <c r="C208">
        <v>377.22399999999999</v>
      </c>
      <c r="D208">
        <v>97.613</v>
      </c>
      <c r="E208">
        <v>52.155999999999999</v>
      </c>
      <c r="F208" s="35">
        <f t="shared" ref="F208" si="388">IF(C208&lt;C209,(C208+C209-200)/2,(C208+C209+200)/2)</f>
        <v>377.22649999999999</v>
      </c>
      <c r="G208" s="35">
        <f t="shared" ref="G208" si="389">D208+(400-(D208+D209))/2</f>
        <v>97.611500000000007</v>
      </c>
      <c r="H208" s="35">
        <f t="shared" ref="H208" si="390">(E208+E209)/2</f>
        <v>52.155999999999999</v>
      </c>
      <c r="I208" s="35">
        <f t="shared" ref="I208" si="391">SIN(G208*PI()/200)*H208</f>
        <v>52.119295984327707</v>
      </c>
      <c r="J208" s="35">
        <f t="shared" ref="J208" si="392">COS(G208*PI()/200)*H208</f>
        <v>1.9563542874545257</v>
      </c>
      <c r="K208" s="38">
        <f t="shared" ref="K208" si="393">B208</f>
        <v>7</v>
      </c>
      <c r="L208" s="37">
        <f t="shared" ref="L208" si="394">SIN((F208+$C$192)*PI()/200)*I208+$L$192</f>
        <v>1020.2754776007457</v>
      </c>
      <c r="M208" s="37">
        <f t="shared" ref="M208" si="395">COS((F208+$C$192)*PI()/200)*I208+$M$192</f>
        <v>1977.0003192538354</v>
      </c>
      <c r="N208" s="35">
        <f t="shared" ref="N208" si="396">$N$192+J208</f>
        <v>49.656154287454527</v>
      </c>
    </row>
    <row r="209" spans="2:14" ht="14.4" customHeight="1" x14ac:dyDescent="0.3">
      <c r="B209" s="34">
        <v>7</v>
      </c>
      <c r="C209">
        <v>177.22900000000001</v>
      </c>
      <c r="D209">
        <v>302.39</v>
      </c>
      <c r="E209">
        <v>52.155999999999999</v>
      </c>
      <c r="F209" s="35"/>
      <c r="G209" s="35"/>
      <c r="H209" s="35"/>
      <c r="I209" s="35"/>
      <c r="J209" s="35"/>
      <c r="K209" s="38"/>
      <c r="L209" s="37"/>
      <c r="M209" s="37"/>
      <c r="N209" s="34"/>
    </row>
    <row r="210" spans="2:14" ht="14.4" customHeight="1" x14ac:dyDescent="0.3">
      <c r="B210" s="34">
        <v>8</v>
      </c>
      <c r="C210">
        <v>116.13500000000001</v>
      </c>
      <c r="D210">
        <v>93.840999999999994</v>
      </c>
      <c r="E210">
        <v>8.0690000000000008</v>
      </c>
      <c r="F210" s="35">
        <f t="shared" ref="F210" si="397">IF(C210&lt;C211,(C210+C211-200)/2,(C210+C211+200)/2)</f>
        <v>116.13649999999998</v>
      </c>
      <c r="G210" s="35">
        <f t="shared" ref="G210" si="398">D210+(400-(D210+D211))/2</f>
        <v>93.837499999999991</v>
      </c>
      <c r="H210" s="35">
        <f t="shared" ref="H210" si="399">(E210+E211)/2</f>
        <v>8.0690000000000008</v>
      </c>
      <c r="I210" s="35">
        <f t="shared" ref="I210" si="400">SIN(G210*PI()/200)*H210</f>
        <v>8.0312250246696237</v>
      </c>
      <c r="J210" s="35">
        <f t="shared" ref="J210" si="401">COS(G210*PI()/200)*H210</f>
        <v>0.77986255399294735</v>
      </c>
      <c r="K210" s="38">
        <f t="shared" ref="K210" si="402">B210</f>
        <v>8</v>
      </c>
      <c r="L210" s="37">
        <f t="shared" ref="L210" si="403">SIN((F210+$C$192)*PI()/200)*I210+$L$192</f>
        <v>972.47042506082653</v>
      </c>
      <c r="M210" s="37">
        <f t="shared" ref="M210" si="404">COS((F210+$C$192)*PI()/200)*I210+$M$192</f>
        <v>2008.241369656181</v>
      </c>
      <c r="N210" s="35">
        <f t="shared" ref="N210" si="405">$N$192+J210</f>
        <v>48.479662553992952</v>
      </c>
    </row>
    <row r="211" spans="2:14" ht="14.4" customHeight="1" x14ac:dyDescent="0.3">
      <c r="B211" s="34">
        <v>8</v>
      </c>
      <c r="C211">
        <v>316.13799999999998</v>
      </c>
      <c r="D211">
        <v>306.166</v>
      </c>
      <c r="E211">
        <v>8.0690000000000008</v>
      </c>
      <c r="F211" s="35"/>
      <c r="G211" s="35"/>
      <c r="H211" s="35"/>
      <c r="I211" s="35"/>
      <c r="J211" s="35"/>
      <c r="K211" s="38"/>
      <c r="L211" s="37"/>
      <c r="M211" s="37"/>
      <c r="N211" s="34"/>
    </row>
    <row r="212" spans="2:14" ht="14.4" customHeight="1" x14ac:dyDescent="0.3">
      <c r="B212" s="34">
        <v>9</v>
      </c>
      <c r="C212">
        <v>391.28899999999999</v>
      </c>
      <c r="D212">
        <v>98.070999999999998</v>
      </c>
      <c r="E212">
        <v>19.206</v>
      </c>
      <c r="F212" s="35">
        <f t="shared" ref="F212" si="406">IF(C212&lt;C213,(C212+C213-200)/2,(C212+C213+200)/2)</f>
        <v>391.29050000000001</v>
      </c>
      <c r="G212" s="35">
        <f t="shared" ref="G212" si="407">D212+(400-(D212+D213))/2</f>
        <v>98.069499999999977</v>
      </c>
      <c r="H212" s="35">
        <f t="shared" ref="H212" si="408">(E212+E213)/2</f>
        <v>19.204999999999998</v>
      </c>
      <c r="I212" s="35">
        <f t="shared" ref="I212" si="409">SIN(G212*PI()/200)*H212</f>
        <v>19.196170616072429</v>
      </c>
      <c r="J212" s="35">
        <f t="shared" ref="J212" si="410">COS(G212*PI()/200)*H212</f>
        <v>0.58228745361490242</v>
      </c>
      <c r="K212" s="38">
        <f t="shared" ref="K212" si="411">B212</f>
        <v>9</v>
      </c>
      <c r="L212" s="37">
        <f t="shared" ref="L212" si="412">SIN((F212+$C$192)*PI()/200)*I212+$L$192</f>
        <v>991.9234498128053</v>
      </c>
      <c r="M212" s="37">
        <f t="shared" ref="M212" si="413">COS((F212+$C$192)*PI()/200)*I212+$M$192</f>
        <v>1995.1310840010376</v>
      </c>
      <c r="N212" s="35">
        <f t="shared" ref="N212" si="414">$N$192+J212</f>
        <v>48.282087453614906</v>
      </c>
    </row>
    <row r="213" spans="2:14" ht="14.4" customHeight="1" x14ac:dyDescent="0.3">
      <c r="B213" s="34">
        <v>9</v>
      </c>
      <c r="C213">
        <v>191.292</v>
      </c>
      <c r="D213">
        <v>301.93200000000002</v>
      </c>
      <c r="E213">
        <v>19.204000000000001</v>
      </c>
      <c r="F213" s="35"/>
      <c r="G213" s="35"/>
      <c r="H213" s="35"/>
      <c r="I213" s="35"/>
      <c r="J213" s="35"/>
      <c r="K213" s="38"/>
      <c r="L213" s="37"/>
      <c r="M213" s="37"/>
      <c r="N213" s="34"/>
    </row>
    <row r="214" spans="2:14" ht="14.4" customHeight="1" x14ac:dyDescent="0.3">
      <c r="B214" s="34">
        <v>10</v>
      </c>
      <c r="C214">
        <v>394.07299999999998</v>
      </c>
      <c r="D214">
        <v>96.12</v>
      </c>
      <c r="E214">
        <v>17.027000000000001</v>
      </c>
      <c r="F214" s="35">
        <f t="shared" ref="F214" si="415">IF(C214&lt;C215,(C214+C215-200)/2,(C214+C215+200)/2)</f>
        <v>394.07600000000002</v>
      </c>
      <c r="G214" s="35">
        <f t="shared" ref="G214" si="416">D214+(400-(D214+D215))/2</f>
        <v>96.118500000000012</v>
      </c>
      <c r="H214" s="35">
        <f t="shared" ref="H214" si="417">(E214+E215)/2</f>
        <v>17.027000000000001</v>
      </c>
      <c r="I214" s="35">
        <f t="shared" ref="I214" si="418">SIN(G214*PI()/200)*H214</f>
        <v>16.995361744119041</v>
      </c>
      <c r="J214" s="35">
        <f t="shared" ref="J214" si="419">COS(G214*PI()/200)*H214</f>
        <v>1.0375009332694769</v>
      </c>
      <c r="K214" s="38">
        <f t="shared" ref="K214" si="420">B214</f>
        <v>10</v>
      </c>
      <c r="L214" s="37">
        <f t="shared" ref="L214" si="421">SIN((F214+$C$192)*PI()/200)*I214+$L$192</f>
        <v>989.98255740474963</v>
      </c>
      <c r="M214" s="37">
        <f t="shared" ref="M214" si="422">COS((F214+$C$192)*PI()/200)*I214+$M$192</f>
        <v>1996.4353006457934</v>
      </c>
      <c r="N214" s="35">
        <f t="shared" ref="N214" si="423">$N$192+J214</f>
        <v>48.737300933269481</v>
      </c>
    </row>
    <row r="215" spans="2:14" ht="14.4" customHeight="1" x14ac:dyDescent="0.3">
      <c r="B215" s="34">
        <v>10</v>
      </c>
      <c r="C215">
        <v>194.07900000000001</v>
      </c>
      <c r="D215">
        <v>303.88299999999998</v>
      </c>
      <c r="E215">
        <v>17.027000000000001</v>
      </c>
      <c r="F215" s="35"/>
      <c r="G215" s="35"/>
      <c r="H215" s="35"/>
      <c r="I215" s="35"/>
      <c r="J215" s="35"/>
      <c r="K215" s="38"/>
      <c r="L215" s="37"/>
      <c r="M215" s="37"/>
      <c r="N215" s="34"/>
    </row>
    <row r="216" spans="2:14" ht="14.4" customHeight="1" x14ac:dyDescent="0.3">
      <c r="B216" s="34" t="s">
        <v>41</v>
      </c>
      <c r="C216">
        <v>27.061</v>
      </c>
      <c r="D216">
        <v>71.123999999999995</v>
      </c>
      <c r="E216"/>
      <c r="F216" s="35">
        <f t="shared" ref="F216" si="424">IF(C216&lt;C217,(C216+C217-200)/2,(C216+C217+200)/2)</f>
        <v>27.064999999999998</v>
      </c>
      <c r="G216" s="35">
        <f t="shared" ref="G216" si="425">D216+(400-(D216+D217))/2</f>
        <v>71.122499999999974</v>
      </c>
      <c r="H216" s="35"/>
      <c r="I216" s="35"/>
      <c r="J216" s="35"/>
      <c r="K216" s="38" t="str">
        <f t="shared" ref="K216" si="426">B216</f>
        <v>HG</v>
      </c>
      <c r="L216" s="37"/>
      <c r="M216" s="37"/>
      <c r="N216" s="35"/>
    </row>
    <row r="217" spans="2:14" ht="14.4" customHeight="1" x14ac:dyDescent="0.3">
      <c r="B217" s="34" t="s">
        <v>41</v>
      </c>
      <c r="C217">
        <v>227.06899999999999</v>
      </c>
      <c r="D217">
        <v>328.87900000000002</v>
      </c>
      <c r="E217"/>
      <c r="F217" s="35"/>
      <c r="G217" s="35"/>
      <c r="H217" s="35"/>
      <c r="I217" s="35"/>
      <c r="J217" s="35"/>
      <c r="K217" s="38"/>
      <c r="L217" s="37"/>
      <c r="M217" s="37"/>
      <c r="N217" s="34"/>
    </row>
    <row r="218" spans="2:14" ht="14.4" customHeight="1" x14ac:dyDescent="0.3">
      <c r="B218" s="34" t="s">
        <v>42</v>
      </c>
      <c r="C218">
        <v>27.181000000000001</v>
      </c>
      <c r="D218">
        <v>71.119</v>
      </c>
      <c r="E218"/>
      <c r="F218" s="35">
        <f t="shared" ref="F218" si="427">IF(C218&lt;C219,(C218+C219-200)/2,(C218+C219+200)/2)</f>
        <v>27.1845</v>
      </c>
      <c r="G218" s="35">
        <f t="shared" ref="G218" si="428">D218+(400-(D218+D219))/2</f>
        <v>71.120500000000021</v>
      </c>
      <c r="H218" s="35"/>
      <c r="I218" s="35"/>
      <c r="J218" s="35"/>
      <c r="K218" s="38" t="str">
        <f t="shared" ref="K218" si="429">B218</f>
        <v>HD</v>
      </c>
      <c r="L218" s="37"/>
      <c r="M218" s="37"/>
      <c r="N218" s="35"/>
    </row>
    <row r="219" spans="2:14" ht="14.4" customHeight="1" x14ac:dyDescent="0.3">
      <c r="B219" s="34" t="s">
        <v>42</v>
      </c>
      <c r="C219">
        <v>227.18799999999999</v>
      </c>
      <c r="D219">
        <v>328.87799999999999</v>
      </c>
      <c r="E219"/>
      <c r="F219" s="35"/>
      <c r="G219" s="35"/>
      <c r="H219" s="35"/>
      <c r="I219" s="35"/>
      <c r="J219" s="35"/>
      <c r="K219" s="38"/>
      <c r="L219" s="37"/>
      <c r="M219" s="37"/>
      <c r="N219" s="34"/>
    </row>
    <row r="220" spans="2:14" ht="14.4" customHeight="1" x14ac:dyDescent="0.3">
      <c r="B220" s="34" t="s">
        <v>51</v>
      </c>
      <c r="C220">
        <v>25.094999999999999</v>
      </c>
      <c r="D220">
        <v>71.504000000000005</v>
      </c>
      <c r="E220"/>
      <c r="F220" s="35">
        <f t="shared" ref="F220" si="430">IF(C220&lt;C221,(C220+C221-200)/2,(C220+C221+200)/2)</f>
        <v>25.094999999999999</v>
      </c>
      <c r="G220" s="35">
        <f t="shared" ref="G220" si="431">D220+(400-(D220+D221))/2</f>
        <v>71.503499999999988</v>
      </c>
      <c r="H220" s="35"/>
      <c r="I220" s="35"/>
      <c r="J220" s="35"/>
      <c r="K220" s="38" t="str">
        <f t="shared" ref="K220" si="432">B220</f>
        <v>Pluv02</v>
      </c>
      <c r="L220" s="37"/>
      <c r="M220" s="37"/>
      <c r="N220" s="35"/>
    </row>
    <row r="221" spans="2:14" ht="14.4" customHeight="1" x14ac:dyDescent="0.3">
      <c r="B221" s="34" t="s">
        <v>51</v>
      </c>
      <c r="C221">
        <v>225.095</v>
      </c>
      <c r="D221">
        <v>328.49700000000001</v>
      </c>
      <c r="E221"/>
      <c r="F221" s="35"/>
      <c r="G221" s="35"/>
      <c r="H221" s="35"/>
      <c r="I221" s="35"/>
      <c r="J221" s="35"/>
      <c r="K221" s="38"/>
      <c r="L221" s="37"/>
      <c r="M221" s="37"/>
      <c r="N221" s="34"/>
    </row>
    <row r="222" spans="2:14" ht="14.4" customHeight="1" x14ac:dyDescent="0.3">
      <c r="B222" s="34" t="s">
        <v>52</v>
      </c>
      <c r="C222">
        <v>25.914999999999999</v>
      </c>
      <c r="D222">
        <v>70.953000000000003</v>
      </c>
      <c r="E222"/>
      <c r="F222" s="35">
        <f t="shared" ref="F222" si="433">IF(C222&lt;C223,(C222+C223-200)/2,(C222+C223+200)/2)</f>
        <v>25.91449999999999</v>
      </c>
      <c r="G222" s="35">
        <f t="shared" ref="G222" si="434">D222+(400-(D222+D223))/2</f>
        <v>70.953999999999979</v>
      </c>
      <c r="H222" s="35"/>
      <c r="I222" s="35"/>
      <c r="J222" s="35"/>
      <c r="K222" s="38" t="str">
        <f t="shared" ref="K222" si="435">B222</f>
        <v>Pluv03</v>
      </c>
      <c r="L222" s="37"/>
      <c r="M222" s="37"/>
      <c r="N222" s="35"/>
    </row>
    <row r="223" spans="2:14" ht="14.4" customHeight="1" x14ac:dyDescent="0.3">
      <c r="B223" s="34" t="s">
        <v>52</v>
      </c>
      <c r="C223">
        <v>225.91399999999999</v>
      </c>
      <c r="D223">
        <v>329.04500000000002</v>
      </c>
      <c r="E223"/>
      <c r="F223" s="35"/>
      <c r="G223" s="35"/>
      <c r="H223" s="35"/>
      <c r="I223" s="35"/>
      <c r="J223" s="35"/>
      <c r="K223" s="38"/>
      <c r="L223" s="37"/>
      <c r="M223" s="37"/>
      <c r="N223" s="34"/>
    </row>
    <row r="224" spans="2:14" ht="14.4" customHeight="1" x14ac:dyDescent="0.3">
      <c r="B224" s="34" t="s">
        <v>69</v>
      </c>
      <c r="C224">
        <v>28.486999999999998</v>
      </c>
      <c r="D224">
        <v>71.492999999999995</v>
      </c>
      <c r="E224"/>
      <c r="F224" s="35">
        <f t="shared" ref="F224" si="436">IF(C224&lt;C225,(C224+C225-200)/2,(C224+C225+200)/2)</f>
        <v>28.486999999999995</v>
      </c>
      <c r="G224" s="35">
        <f t="shared" ref="G224" si="437">D224+(400-(D224+D225))/2</f>
        <v>71.49199999999999</v>
      </c>
      <c r="H224" s="35"/>
      <c r="I224" s="35"/>
      <c r="J224" s="35"/>
      <c r="K224" s="38" t="str">
        <f t="shared" ref="K224" si="438">B224</f>
        <v>Pluv04</v>
      </c>
      <c r="L224" s="37"/>
      <c r="M224" s="37"/>
      <c r="N224" s="35"/>
    </row>
    <row r="225" spans="1:15" ht="14.4" customHeight="1" x14ac:dyDescent="0.3">
      <c r="B225" s="34" t="s">
        <v>69</v>
      </c>
      <c r="C225">
        <v>228.48699999999999</v>
      </c>
      <c r="D225">
        <v>328.50900000000001</v>
      </c>
      <c r="E225"/>
      <c r="F225" s="35"/>
      <c r="G225" s="35"/>
      <c r="H225" s="35"/>
      <c r="I225" s="35"/>
      <c r="J225" s="35"/>
      <c r="K225" s="38"/>
      <c r="L225" s="37"/>
      <c r="M225" s="37"/>
      <c r="N225" s="34"/>
    </row>
    <row r="226" spans="1:15" ht="14.4" customHeight="1" x14ac:dyDescent="0.3">
      <c r="B226" s="34" t="s">
        <v>66</v>
      </c>
      <c r="C226">
        <v>169.291</v>
      </c>
      <c r="D226">
        <v>99.866</v>
      </c>
      <c r="E226">
        <v>352.221</v>
      </c>
      <c r="F226" s="35">
        <f t="shared" ref="F226" si="439">IF(C226&lt;C227,(C226+C227-200)/2,(C226+C227+200)/2)</f>
        <v>169.28899999999999</v>
      </c>
      <c r="G226" s="35">
        <f t="shared" ref="G226" si="440">D226+(400-(D226+D227))/2</f>
        <v>99.863500000000002</v>
      </c>
      <c r="H226" s="35">
        <f t="shared" ref="H226" si="441">(E226+E227)/2</f>
        <v>352.22</v>
      </c>
      <c r="I226" s="35">
        <f t="shared" ref="I226" si="442">SIN(G226*PI()/200)*H226</f>
        <v>352.21919036568357</v>
      </c>
      <c r="J226" s="35">
        <f t="shared" ref="J226" si="443">COS(G226*PI()/200)*H226</f>
        <v>0.75520735057958954</v>
      </c>
      <c r="K226" s="38" t="str">
        <f t="shared" ref="K226" si="444">B226</f>
        <v>Ref</v>
      </c>
      <c r="L226" s="37">
        <f t="shared" ref="L226" si="445">SIN((F226+$C$192)*PI()/200)*I226+$L$192</f>
        <v>683.60804536717706</v>
      </c>
      <c r="M226" s="37">
        <f t="shared" ref="M226" si="446">COS((F226+$C$192)*PI()/200)*I226+$M$192</f>
        <v>2200.2930514270552</v>
      </c>
      <c r="N226" s="35">
        <f t="shared" ref="N226" si="447">$N$192+J226</f>
        <v>48.455007350579592</v>
      </c>
    </row>
    <row r="227" spans="1:15" ht="14.4" customHeight="1" x14ac:dyDescent="0.3">
      <c r="B227" s="34" t="s">
        <v>66</v>
      </c>
      <c r="C227">
        <v>369.28699999999998</v>
      </c>
      <c r="D227">
        <v>300.13900000000001</v>
      </c>
      <c r="E227">
        <v>352.21899999999999</v>
      </c>
      <c r="F227" s="35"/>
      <c r="G227" s="35"/>
      <c r="H227" s="35"/>
      <c r="I227" s="35"/>
      <c r="J227" s="35"/>
      <c r="K227" s="38"/>
      <c r="L227" s="37"/>
      <c r="M227" s="37"/>
      <c r="N227" s="34"/>
    </row>
    <row r="228" spans="1:15" ht="18" x14ac:dyDescent="0.3">
      <c r="K228" s="24"/>
      <c r="L228" s="19" t="s">
        <v>36</v>
      </c>
      <c r="M228" s="19" t="s">
        <v>37</v>
      </c>
    </row>
    <row r="229" spans="1:15" x14ac:dyDescent="0.3">
      <c r="A229" s="1" t="s">
        <v>71</v>
      </c>
      <c r="B229" s="17" t="s">
        <v>53</v>
      </c>
      <c r="C229" s="5">
        <v>344.20699999999999</v>
      </c>
      <c r="K229" s="25"/>
      <c r="L229" s="7">
        <v>993.4289</v>
      </c>
      <c r="M229" s="7">
        <v>2002.6713999999999</v>
      </c>
      <c r="N229" s="18">
        <v>48.030999952560549</v>
      </c>
      <c r="O229" s="10"/>
    </row>
    <row r="230" spans="1:15" x14ac:dyDescent="0.3">
      <c r="B230" s="1" t="s">
        <v>16</v>
      </c>
      <c r="C230" s="1" t="s">
        <v>14</v>
      </c>
      <c r="D230" s="1" t="s">
        <v>15</v>
      </c>
      <c r="E230" s="1" t="s">
        <v>26</v>
      </c>
      <c r="F230" s="1" t="s">
        <v>27</v>
      </c>
      <c r="G230" s="1" t="s">
        <v>15</v>
      </c>
      <c r="H230" s="1" t="s">
        <v>26</v>
      </c>
      <c r="I230" s="1" t="s">
        <v>31</v>
      </c>
      <c r="J230" s="1" t="s">
        <v>32</v>
      </c>
      <c r="K230" s="21" t="s">
        <v>16</v>
      </c>
      <c r="L230" s="20"/>
      <c r="M230" s="20"/>
      <c r="N230" s="1"/>
      <c r="O230" s="10"/>
    </row>
    <row r="231" spans="1:15" ht="14.4" customHeight="1" x14ac:dyDescent="0.3">
      <c r="B231" s="34">
        <v>1</v>
      </c>
      <c r="C231">
        <v>301.53199999999998</v>
      </c>
      <c r="D231">
        <v>93.29</v>
      </c>
      <c r="E231">
        <v>7.2480000000000002</v>
      </c>
      <c r="F231" s="35">
        <f>IF(C231&lt;C232,(C231+C232-200)/2,(C231+C232+200)/2)</f>
        <v>301.529</v>
      </c>
      <c r="G231" s="35">
        <f t="shared" ref="G231" si="448">D231+(400-(D231+D232))/2</f>
        <v>93.288499999999985</v>
      </c>
      <c r="H231" s="35">
        <f>(E231+E232)/2</f>
        <v>7.2484999999999999</v>
      </c>
      <c r="I231" s="35">
        <f>SIN(G231*PI()/200)*H231</f>
        <v>7.2082565860008412</v>
      </c>
      <c r="J231" s="35">
        <f>COS(G231*PI()/200)*H231</f>
        <v>0.7627510998848207</v>
      </c>
      <c r="K231" s="38">
        <f>B231</f>
        <v>1</v>
      </c>
      <c r="L231" s="37">
        <f>SIN((F231+$C$229)*PI()/200)*I231+$L$229</f>
        <v>988.68445758677717</v>
      </c>
      <c r="M231" s="37">
        <f>COS((F231+$C$229)*PI()/200)*I231+$M$229</f>
        <v>1997.2446855983351</v>
      </c>
      <c r="N231" s="35">
        <f>$N$229+J231</f>
        <v>48.793751052445373</v>
      </c>
    </row>
    <row r="232" spans="1:15" ht="14.4" customHeight="1" x14ac:dyDescent="0.3">
      <c r="B232" s="34">
        <v>1</v>
      </c>
      <c r="C232">
        <v>101.526</v>
      </c>
      <c r="D232">
        <v>306.71300000000002</v>
      </c>
      <c r="E232">
        <v>7.2489999999999997</v>
      </c>
      <c r="F232" s="35"/>
      <c r="G232" s="35"/>
      <c r="H232" s="35"/>
      <c r="I232" s="35"/>
      <c r="J232" s="35"/>
      <c r="K232" s="38"/>
      <c r="L232" s="37"/>
      <c r="M232" s="37"/>
      <c r="N232" s="34"/>
    </row>
    <row r="233" spans="1:15" ht="14.4" customHeight="1" x14ac:dyDescent="0.3">
      <c r="B233" s="34">
        <v>2</v>
      </c>
      <c r="C233">
        <v>321.10199999999998</v>
      </c>
      <c r="D233">
        <v>98.128</v>
      </c>
      <c r="E233">
        <v>7.9039999999999999</v>
      </c>
      <c r="F233" s="35">
        <f t="shared" ref="F233" si="449">IF(C233&lt;C234,(C233+C234-200)/2,(C233+C234+200)/2)</f>
        <v>321.10050000000001</v>
      </c>
      <c r="G233" s="35">
        <f t="shared" ref="G233" si="450">D233+(400-(D233+D234))/2</f>
        <v>98.126000000000019</v>
      </c>
      <c r="H233" s="35">
        <f t="shared" ref="H233" si="451">(E233+E234)/2</f>
        <v>7.9049999999999994</v>
      </c>
      <c r="I233" s="35">
        <f t="shared" ref="I233" si="452">SIN(G233*PI()/200)*H233</f>
        <v>7.9015753243560214</v>
      </c>
      <c r="J233" s="35">
        <f t="shared" ref="J233" si="453">COS(G233*PI()/200)*H233</f>
        <v>0.23266369189890249</v>
      </c>
      <c r="K233" s="38">
        <f t="shared" ref="K233" si="454">B233</f>
        <v>2</v>
      </c>
      <c r="L233" s="37">
        <f t="shared" ref="L233" si="455">SIN((F233+$C$229)*PI()/200)*I233+$L$229</f>
        <v>986.67183641268412</v>
      </c>
      <c r="M233" s="37">
        <f t="shared" ref="M233" si="456">COS((F233+$C$229)*PI()/200)*I233+$M$229</f>
        <v>1998.5754282858102</v>
      </c>
      <c r="N233" s="35">
        <f t="shared" ref="N233" si="457">$N$229+J233</f>
        <v>48.263663644459449</v>
      </c>
    </row>
    <row r="234" spans="1:15" ht="14.4" customHeight="1" x14ac:dyDescent="0.3">
      <c r="B234" s="34">
        <v>2</v>
      </c>
      <c r="C234">
        <v>121.099</v>
      </c>
      <c r="D234">
        <v>301.87599999999998</v>
      </c>
      <c r="E234">
        <v>7.9059999999999997</v>
      </c>
      <c r="F234" s="35"/>
      <c r="G234" s="35"/>
      <c r="H234" s="35"/>
      <c r="I234" s="35"/>
      <c r="J234" s="35"/>
      <c r="K234" s="38"/>
      <c r="L234" s="37"/>
      <c r="M234" s="37"/>
      <c r="N234" s="34"/>
    </row>
    <row r="235" spans="1:15" ht="14.4" customHeight="1" x14ac:dyDescent="0.3">
      <c r="B235" s="34">
        <v>3</v>
      </c>
      <c r="C235">
        <v>254.268</v>
      </c>
      <c r="D235">
        <v>97.67</v>
      </c>
      <c r="E235">
        <v>8.6340000000000003</v>
      </c>
      <c r="F235" s="35">
        <f t="shared" ref="F235" si="458">IF(C235&lt;C236,(C235+C236-200)/2,(C235+C236+200)/2)</f>
        <v>254.26750000000001</v>
      </c>
      <c r="G235" s="35">
        <f t="shared" ref="G235" si="459">D235+(400-(D235+D236))/2</f>
        <v>97.671999999999983</v>
      </c>
      <c r="H235" s="35">
        <f t="shared" ref="H235" si="460">(E235+E236)/2</f>
        <v>8.6334999999999997</v>
      </c>
      <c r="I235" s="35">
        <f t="shared" ref="I235" si="461">SIN(G235*PI()/200)*H235</f>
        <v>8.6277281610149039</v>
      </c>
      <c r="J235" s="35">
        <f t="shared" ref="J235" si="462">COS(G235*PI()/200)*H235</f>
        <v>0.31564066536233687</v>
      </c>
      <c r="K235" s="38">
        <f t="shared" ref="K235" si="463">B235</f>
        <v>3</v>
      </c>
      <c r="L235" s="37">
        <f t="shared" ref="L235" si="464">SIN((F235+$C$229)*PI()/200)*I235+$L$229</f>
        <v>993.63562213382443</v>
      </c>
      <c r="M235" s="37">
        <f t="shared" ref="M235" si="465">COS((F235+$C$229)*PI()/200)*I235+$M$229</f>
        <v>1994.0461487468622</v>
      </c>
      <c r="N235" s="35">
        <f t="shared" ref="N235" si="466">$N$229+J235</f>
        <v>48.346640617922887</v>
      </c>
    </row>
    <row r="236" spans="1:15" ht="14.4" customHeight="1" x14ac:dyDescent="0.3">
      <c r="B236" s="34">
        <v>3</v>
      </c>
      <c r="C236">
        <v>54.267000000000003</v>
      </c>
      <c r="D236">
        <v>302.32600000000002</v>
      </c>
      <c r="E236">
        <v>8.6329999999999991</v>
      </c>
      <c r="F236" s="35"/>
      <c r="G236" s="35"/>
      <c r="H236" s="35"/>
      <c r="I236" s="35"/>
      <c r="J236" s="35"/>
      <c r="K236" s="38"/>
      <c r="L236" s="37"/>
      <c r="M236" s="37"/>
      <c r="N236" s="34"/>
    </row>
    <row r="237" spans="1:15" ht="14.4" customHeight="1" x14ac:dyDescent="0.3">
      <c r="B237" s="34">
        <v>4</v>
      </c>
      <c r="C237">
        <v>189.251</v>
      </c>
      <c r="D237">
        <v>96.963999999999999</v>
      </c>
      <c r="E237">
        <v>41.344999999999999</v>
      </c>
      <c r="F237" s="35">
        <f t="shared" ref="F237" si="467">IF(C237&lt;C238,(C237+C238-200)/2,(C237+C238+200)/2)</f>
        <v>189.25049999999999</v>
      </c>
      <c r="G237" s="35">
        <f t="shared" ref="G237" si="468">D237+(400-(D237+D238))/2</f>
        <v>96.967000000000013</v>
      </c>
      <c r="H237" s="35">
        <f t="shared" ref="H237" si="469">(E237+E238)/2</f>
        <v>41.344499999999996</v>
      </c>
      <c r="I237" s="35">
        <f t="shared" ref="I237" si="470">SIN(G237*PI()/200)*H237</f>
        <v>41.29758732738734</v>
      </c>
      <c r="J237" s="35">
        <f t="shared" ref="J237" si="471">COS(G237*PI()/200)*H237</f>
        <v>1.9690000474394518</v>
      </c>
      <c r="K237" s="38">
        <f t="shared" ref="K237" si="472">B237</f>
        <v>4</v>
      </c>
      <c r="L237" s="37">
        <f t="shared" ref="L237" si="473">SIN((F237+$C$229)*PI()/200)*I237+$L$229</f>
        <v>1029.1533182205785</v>
      </c>
      <c r="M237" s="37">
        <f t="shared" ref="M237" si="474">COS((F237+$C$229)*PI()/200)*I237+$M$229</f>
        <v>1981.9528898734395</v>
      </c>
      <c r="N237" s="35">
        <f t="shared" ref="N237" si="475">$N$229+J237</f>
        <v>50</v>
      </c>
      <c r="O237" s="18"/>
    </row>
    <row r="238" spans="1:15" ht="14.4" customHeight="1" x14ac:dyDescent="0.3">
      <c r="B238" s="34">
        <v>4</v>
      </c>
      <c r="C238">
        <v>389.25</v>
      </c>
      <c r="D238">
        <v>303.02999999999997</v>
      </c>
      <c r="E238">
        <v>41.344000000000001</v>
      </c>
      <c r="F238" s="35"/>
      <c r="G238" s="35"/>
      <c r="H238" s="35"/>
      <c r="I238" s="35"/>
      <c r="J238" s="35"/>
      <c r="K238" s="38"/>
      <c r="L238" s="37"/>
      <c r="M238" s="37"/>
      <c r="N238" s="34"/>
    </row>
    <row r="239" spans="1:15" ht="14.4" customHeight="1" x14ac:dyDescent="0.3">
      <c r="B239" s="34">
        <v>5</v>
      </c>
      <c r="C239">
        <v>383.41800000000001</v>
      </c>
      <c r="D239">
        <v>99.997</v>
      </c>
      <c r="E239">
        <v>47.718000000000004</v>
      </c>
      <c r="F239" s="35">
        <f t="shared" ref="F239" si="476">IF(C239&lt;C240,(C239+C240-200)/2,(C239+C240+200)/2)</f>
        <v>383.416</v>
      </c>
      <c r="G239" s="35">
        <f t="shared" ref="G239" si="477">D239+(400-(D239+D240))/2</f>
        <v>99.991</v>
      </c>
      <c r="H239" s="35">
        <f t="shared" ref="H239" si="478">(E239+E240)/2</f>
        <v>47.718000000000004</v>
      </c>
      <c r="I239" s="35">
        <f t="shared" ref="I239" si="479">SIN(G239*PI()/200)*H239</f>
        <v>47.71799952315525</v>
      </c>
      <c r="J239" s="35">
        <f t="shared" ref="J239" si="480">COS(G239*PI()/200)*H239</f>
        <v>6.7459732985167093E-3</v>
      </c>
      <c r="K239" s="38">
        <f t="shared" ref="K239" si="481">B239</f>
        <v>5</v>
      </c>
      <c r="L239" s="37">
        <f t="shared" ref="L239" si="482">SIN((F239+$C$229)*PI()/200)*I239+$L$229</f>
        <v>950.13280364430591</v>
      </c>
      <c r="M239" s="37">
        <f t="shared" ref="M239" si="483">COS((F239+$C$229)*PI()/200)*I239+$M$229</f>
        <v>2022.7326940472517</v>
      </c>
      <c r="N239" s="35">
        <f t="shared" ref="N239" si="484">$N$229+J239</f>
        <v>48.037745925859063</v>
      </c>
    </row>
    <row r="240" spans="1:15" ht="14.4" customHeight="1" x14ac:dyDescent="0.3">
      <c r="B240" s="34">
        <v>5</v>
      </c>
      <c r="C240">
        <v>183.41399999999999</v>
      </c>
      <c r="D240">
        <v>300.01499999999999</v>
      </c>
      <c r="E240">
        <v>47.718000000000004</v>
      </c>
      <c r="F240" s="35"/>
      <c r="G240" s="35"/>
      <c r="H240" s="35"/>
      <c r="I240" s="35"/>
      <c r="J240" s="35"/>
      <c r="K240" s="38"/>
      <c r="L240" s="37"/>
      <c r="M240" s="37"/>
      <c r="N240" s="34"/>
    </row>
    <row r="241" spans="2:14" ht="14.4" customHeight="1" x14ac:dyDescent="0.3">
      <c r="B241" s="34">
        <v>6</v>
      </c>
      <c r="C241">
        <v>239.83</v>
      </c>
      <c r="D241">
        <v>93.73</v>
      </c>
      <c r="E241">
        <v>10.07</v>
      </c>
      <c r="F241" s="35">
        <f t="shared" ref="F241" si="485">IF(C241&lt;C242,(C241+C242-200)/2,(C241+C242+200)/2)</f>
        <v>239.82900000000001</v>
      </c>
      <c r="G241" s="35">
        <f t="shared" ref="G241" si="486">D241+(400-(D241+D242))/2</f>
        <v>93.730499999999992</v>
      </c>
      <c r="H241" s="35">
        <f t="shared" ref="H241" si="487">(E241+E242)/2</f>
        <v>10.068999999999999</v>
      </c>
      <c r="I241" s="35">
        <f t="shared" ref="I241" si="488">SIN(G241*PI()/200)*H241</f>
        <v>10.020212239511681</v>
      </c>
      <c r="J241" s="35">
        <f t="shared" ref="J241" si="489">COS(G241*PI()/200)*H241</f>
        <v>0.99000387632589271</v>
      </c>
      <c r="K241" s="38">
        <f t="shared" ref="K241" si="490">B241</f>
        <v>6</v>
      </c>
      <c r="L241" s="37">
        <f t="shared" ref="L241" si="491">SIN((F241+$C$229)*PI()/200)*I241+$L$229</f>
        <v>995.91533677367306</v>
      </c>
      <c r="M241" s="37">
        <f t="shared" ref="M241" si="492">COS((F241+$C$229)*PI()/200)*I241+$M$229</f>
        <v>1992.9645835550791</v>
      </c>
      <c r="N241" s="35">
        <f t="shared" ref="N241" si="493">$N$229+J241</f>
        <v>49.021003828886442</v>
      </c>
    </row>
    <row r="242" spans="2:14" ht="14.4" customHeight="1" x14ac:dyDescent="0.3">
      <c r="B242" s="34">
        <v>6</v>
      </c>
      <c r="C242">
        <v>39.828000000000003</v>
      </c>
      <c r="D242">
        <v>306.26900000000001</v>
      </c>
      <c r="E242">
        <v>10.068</v>
      </c>
      <c r="F242" s="35"/>
      <c r="G242" s="35"/>
      <c r="H242" s="35"/>
      <c r="I242" s="35"/>
      <c r="J242" s="35"/>
      <c r="K242" s="38"/>
      <c r="L242" s="37"/>
      <c r="M242" s="37"/>
      <c r="N242" s="34"/>
    </row>
    <row r="243" spans="2:14" ht="14.4" customHeight="1" x14ac:dyDescent="0.3">
      <c r="B243" s="34">
        <v>7</v>
      </c>
      <c r="C243">
        <v>204.363</v>
      </c>
      <c r="D243">
        <v>97.218999999999994</v>
      </c>
      <c r="E243">
        <v>37.182000000000002</v>
      </c>
      <c r="F243" s="35">
        <f t="shared" ref="F243" si="494">IF(C243&lt;C244,(C243+C244-200)/2,(C243+C244+200)/2)</f>
        <v>204.36449999999999</v>
      </c>
      <c r="G243" s="35">
        <f t="shared" ref="G243" si="495">D243+(400-(D243+D244))/2</f>
        <v>97.218999999999994</v>
      </c>
      <c r="H243" s="35">
        <f t="shared" ref="H243" si="496">(E243+E244)/2</f>
        <v>37.182500000000005</v>
      </c>
      <c r="I243" s="35">
        <f t="shared" ref="I243" si="497">SIN(G243*PI()/200)*H243</f>
        <v>37.147028360769291</v>
      </c>
      <c r="J243" s="35">
        <f t="shared" ref="J243" si="498">COS(G243*PI()/200)*H243</f>
        <v>1.6237580528521629</v>
      </c>
      <c r="K243" s="38">
        <f t="shared" ref="K243" si="499">B243</f>
        <v>7</v>
      </c>
      <c r="L243" s="37">
        <f t="shared" ref="L243" si="500">SIN((F243+$C$229)*PI()/200)*I243+$L$229</f>
        <v>1020.2785525028884</v>
      </c>
      <c r="M243" s="37">
        <f t="shared" ref="M243" si="501">COS((F243+$C$229)*PI()/200)*I243+$M$229</f>
        <v>1977.0004460537607</v>
      </c>
      <c r="N243" s="35">
        <f t="shared" ref="N243" si="502">$N$229+J243</f>
        <v>49.65475800541271</v>
      </c>
    </row>
    <row r="244" spans="2:14" ht="14.4" customHeight="1" x14ac:dyDescent="0.3">
      <c r="B244" s="34">
        <v>7</v>
      </c>
      <c r="C244">
        <v>4.3659999999999997</v>
      </c>
      <c r="D244">
        <v>302.78100000000001</v>
      </c>
      <c r="E244">
        <v>37.183</v>
      </c>
      <c r="F244" s="35"/>
      <c r="G244" s="35"/>
      <c r="H244" s="35"/>
      <c r="I244" s="35"/>
      <c r="J244" s="35"/>
      <c r="K244" s="38"/>
      <c r="L244" s="37"/>
      <c r="M244" s="37"/>
      <c r="N244" s="34"/>
    </row>
    <row r="245" spans="2:14" ht="14.4" customHeight="1" x14ac:dyDescent="0.3">
      <c r="B245" s="34">
        <v>8</v>
      </c>
      <c r="C245">
        <v>372.32400000000001</v>
      </c>
      <c r="D245">
        <v>98.691000000000003</v>
      </c>
      <c r="E245">
        <v>21.687999999999999</v>
      </c>
      <c r="F245" s="35">
        <f t="shared" ref="F245" si="503">IF(C245&lt;C246,(C245+C246-200)/2,(C245+C246+200)/2)</f>
        <v>372.32550000000003</v>
      </c>
      <c r="G245" s="35">
        <f t="shared" ref="G245" si="504">D245+(400-(D245+D246))/2</f>
        <v>98.687500000000028</v>
      </c>
      <c r="H245" s="35">
        <f t="shared" ref="H245" si="505">(E245+E246)/2</f>
        <v>21.688499999999998</v>
      </c>
      <c r="I245" s="35">
        <f t="shared" ref="I245" si="506">SIN(G245*PI()/200)*H245</f>
        <v>21.683890832231267</v>
      </c>
      <c r="J245" s="35">
        <f t="shared" ref="J245" si="507">COS(G245*PI()/200)*H245</f>
        <v>0.44711366102676708</v>
      </c>
      <c r="K245" s="38">
        <f t="shared" ref="K245" si="508">B245</f>
        <v>8</v>
      </c>
      <c r="L245" s="37">
        <f t="shared" ref="L245" si="509">SIN((F245+$C$229)*PI()/200)*I245+$L$229</f>
        <v>972.47208871707937</v>
      </c>
      <c r="M245" s="37">
        <f t="shared" ref="M245" si="510">COS((F245+$C$229)*PI()/200)*I245+$M$229</f>
        <v>2008.2394501502927</v>
      </c>
      <c r="N245" s="35">
        <f t="shared" ref="N245" si="511">$N$229+J245</f>
        <v>48.478113613587318</v>
      </c>
    </row>
    <row r="246" spans="2:14" ht="14.4" customHeight="1" x14ac:dyDescent="0.3">
      <c r="B246" s="34">
        <v>8</v>
      </c>
      <c r="C246">
        <v>172.327</v>
      </c>
      <c r="D246">
        <v>301.31599999999997</v>
      </c>
      <c r="E246">
        <v>21.689</v>
      </c>
      <c r="F246" s="35"/>
      <c r="G246" s="35"/>
      <c r="H246" s="35"/>
      <c r="I246" s="35"/>
      <c r="J246" s="35"/>
      <c r="K246" s="38"/>
      <c r="L246" s="37"/>
      <c r="M246" s="37"/>
      <c r="N246" s="34"/>
    </row>
    <row r="247" spans="2:14" ht="14.4" customHeight="1" x14ac:dyDescent="0.3">
      <c r="B247" s="34">
        <v>9</v>
      </c>
      <c r="C247">
        <v>268.35700000000003</v>
      </c>
      <c r="D247">
        <v>97.941999999999993</v>
      </c>
      <c r="E247">
        <v>7.6929999999999996</v>
      </c>
      <c r="F247" s="35">
        <f t="shared" ref="F247" si="512">IF(C247&lt;C248,(C247+C248-200)/2,(C247+C248+200)/2)</f>
        <v>268.35700000000003</v>
      </c>
      <c r="G247" s="35">
        <f t="shared" ref="G247" si="513">D247+(400-(D247+D248))/2</f>
        <v>97.941999999999993</v>
      </c>
      <c r="H247" s="35">
        <f t="shared" ref="H247" si="514">(E247+E248)/2</f>
        <v>7.6924999999999999</v>
      </c>
      <c r="I247" s="35">
        <f t="shared" ref="I247" si="515">SIN(G247*PI()/200)*H247</f>
        <v>7.6884808873150821</v>
      </c>
      <c r="J247" s="35">
        <f t="shared" ref="J247" si="516">COS(G247*PI()/200)*H247</f>
        <v>0.24863204819709717</v>
      </c>
      <c r="K247" s="38">
        <f t="shared" ref="K247" si="517">B247</f>
        <v>9</v>
      </c>
      <c r="L247" s="37">
        <f t="shared" ref="L247" si="518">SIN((F247+$C$229)*PI()/200)*I247+$L$229</f>
        <v>991.92137175950131</v>
      </c>
      <c r="M247" s="37">
        <f t="shared" ref="M247" si="519">COS((F247+$C$229)*PI()/200)*I247+$M$229</f>
        <v>1995.1321628397359</v>
      </c>
      <c r="N247" s="35">
        <f t="shared" ref="N247" si="520">$N$229+J247</f>
        <v>48.279632000757644</v>
      </c>
    </row>
    <row r="248" spans="2:14" ht="14.4" customHeight="1" x14ac:dyDescent="0.3">
      <c r="B248" s="34">
        <v>9</v>
      </c>
      <c r="C248">
        <v>68.356999999999999</v>
      </c>
      <c r="D248">
        <v>302.05799999999999</v>
      </c>
      <c r="E248">
        <v>7.6920000000000002</v>
      </c>
      <c r="F248" s="35"/>
      <c r="G248" s="35"/>
      <c r="H248" s="35"/>
      <c r="I248" s="35"/>
      <c r="J248" s="35"/>
      <c r="K248" s="38"/>
      <c r="L248" s="37"/>
      <c r="M248" s="37"/>
      <c r="N248" s="34"/>
    </row>
    <row r="249" spans="2:14" ht="14.4" customHeight="1" x14ac:dyDescent="0.3">
      <c r="B249" s="34">
        <v>10</v>
      </c>
      <c r="C249">
        <v>287.88200000000001</v>
      </c>
      <c r="D249">
        <v>93.73</v>
      </c>
      <c r="E249">
        <v>7.1619999999999999</v>
      </c>
      <c r="F249" s="35">
        <f t="shared" ref="F249" si="521">IF(C249&lt;C250,(C249+C250-200)/2,(C249+C250+200)/2)</f>
        <v>287.88350000000003</v>
      </c>
      <c r="G249" s="35">
        <f t="shared" ref="G249" si="522">D249+(400-(D249+D250))/2</f>
        <v>93.728999999999999</v>
      </c>
      <c r="H249" s="35">
        <f t="shared" ref="H249" si="523">(E249+E250)/2</f>
        <v>7.1624999999999996</v>
      </c>
      <c r="I249" s="35">
        <f t="shared" ref="I249" si="524">SIN(G249*PI()/200)*H249</f>
        <v>7.1277786344344181</v>
      </c>
      <c r="J249" s="35">
        <f t="shared" ref="J249" si="525">COS(G249*PI()/200)*H249</f>
        <v>0.70439902647591413</v>
      </c>
      <c r="K249" s="38">
        <f t="shared" ref="K249" si="526">B249</f>
        <v>10</v>
      </c>
      <c r="L249" s="37">
        <f t="shared" ref="L249" si="527">SIN((F249+$C$229)*PI()/200)*I249+$L$229</f>
        <v>989.98619062624789</v>
      </c>
      <c r="M249" s="37">
        <f t="shared" ref="M249" si="528">COS((F249+$C$229)*PI()/200)*I249+$M$229</f>
        <v>1996.4301677154765</v>
      </c>
      <c r="N249" s="35">
        <f t="shared" ref="N249" si="529">$N$229+J249</f>
        <v>48.735398979036461</v>
      </c>
    </row>
    <row r="250" spans="2:14" ht="14.4" customHeight="1" x14ac:dyDescent="0.3">
      <c r="B250" s="34">
        <v>10</v>
      </c>
      <c r="C250">
        <v>87.885000000000005</v>
      </c>
      <c r="D250">
        <v>306.27199999999999</v>
      </c>
      <c r="E250">
        <v>7.1630000000000003</v>
      </c>
      <c r="F250" s="35"/>
      <c r="G250" s="35"/>
      <c r="H250" s="35"/>
      <c r="I250" s="35"/>
      <c r="J250" s="35"/>
      <c r="K250" s="38"/>
      <c r="L250" s="37"/>
      <c r="M250" s="37"/>
      <c r="N250" s="34"/>
    </row>
    <row r="251" spans="2:14" ht="14.4" customHeight="1" x14ac:dyDescent="0.3">
      <c r="B251" s="34" t="s">
        <v>39</v>
      </c>
      <c r="C251">
        <v>317.26</v>
      </c>
      <c r="D251">
        <v>74.581000000000003</v>
      </c>
      <c r="E251"/>
      <c r="F251" s="35">
        <f t="shared" ref="F251" si="530">IF(C251&lt;C252,(C251+C252-200)/2,(C251+C252+200)/2)</f>
        <v>317.26099999999997</v>
      </c>
      <c r="G251" s="35">
        <f t="shared" ref="G251" si="531">D251+(400-(D251+D252))/2</f>
        <v>74.577999999999989</v>
      </c>
      <c r="H251" s="35"/>
      <c r="I251" s="35"/>
      <c r="J251" s="35"/>
      <c r="K251" s="38" t="str">
        <f t="shared" ref="K251" si="532">B251</f>
        <v>BG</v>
      </c>
      <c r="L251" s="37"/>
      <c r="M251" s="37"/>
      <c r="N251" s="35"/>
    </row>
    <row r="252" spans="2:14" ht="14.4" customHeight="1" x14ac:dyDescent="0.3">
      <c r="B252" s="34" t="s">
        <v>39</v>
      </c>
      <c r="C252">
        <v>117.262</v>
      </c>
      <c r="D252">
        <v>325.42500000000001</v>
      </c>
      <c r="E252"/>
      <c r="F252" s="35"/>
      <c r="G252" s="35"/>
      <c r="H252" s="35"/>
      <c r="I252" s="35"/>
      <c r="J252" s="35"/>
      <c r="K252" s="38"/>
      <c r="L252" s="37"/>
      <c r="M252" s="37"/>
      <c r="N252" s="34"/>
    </row>
    <row r="253" spans="2:14" ht="14.4" customHeight="1" x14ac:dyDescent="0.3">
      <c r="B253" s="34" t="s">
        <v>40</v>
      </c>
      <c r="C253">
        <v>317.39100000000002</v>
      </c>
      <c r="D253">
        <v>74.575000000000003</v>
      </c>
      <c r="E253"/>
      <c r="F253" s="35">
        <f t="shared" ref="F253" si="533">IF(C253&lt;C254,(C253+C254-200)/2,(C253+C254+200)/2)</f>
        <v>317.39300000000003</v>
      </c>
      <c r="G253" s="35">
        <f t="shared" ref="G253" si="534">D253+(400-(D253+D254))/2</f>
        <v>74.575000000000003</v>
      </c>
      <c r="H253" s="35"/>
      <c r="I253" s="35"/>
      <c r="J253" s="35"/>
      <c r="K253" s="38" t="str">
        <f t="shared" ref="K253" si="535">B253</f>
        <v>BD</v>
      </c>
      <c r="L253" s="37"/>
      <c r="M253" s="37"/>
      <c r="N253" s="35"/>
    </row>
    <row r="254" spans="2:14" ht="14.4" customHeight="1" x14ac:dyDescent="0.3">
      <c r="B254" s="34" t="s">
        <v>40</v>
      </c>
      <c r="C254">
        <v>117.395</v>
      </c>
      <c r="D254">
        <v>325.42500000000001</v>
      </c>
      <c r="E254"/>
      <c r="F254" s="35"/>
      <c r="G254" s="35"/>
      <c r="H254" s="35"/>
      <c r="I254" s="35"/>
      <c r="J254" s="35"/>
      <c r="K254" s="38"/>
      <c r="L254" s="37"/>
      <c r="M254" s="37"/>
      <c r="N254" s="34"/>
    </row>
    <row r="255" spans="2:14" ht="14.4" customHeight="1" x14ac:dyDescent="0.3">
      <c r="B255" s="34" t="s">
        <v>41</v>
      </c>
      <c r="C255">
        <v>317.09399999999999</v>
      </c>
      <c r="D255">
        <v>69.53</v>
      </c>
      <c r="E255"/>
      <c r="F255" s="35">
        <f t="shared" ref="F255" si="536">IF(C255&lt;C256,(C255+C256-200)/2,(C255+C256+200)/2)</f>
        <v>317.09500000000003</v>
      </c>
      <c r="G255" s="35">
        <f t="shared" ref="G255" si="537">D255+(400-(D255+D256))/2</f>
        <v>69.527999999999992</v>
      </c>
      <c r="H255" s="35"/>
      <c r="I255" s="35"/>
      <c r="J255" s="35"/>
      <c r="K255" s="38" t="str">
        <f t="shared" ref="K255" si="538">B255</f>
        <v>HG</v>
      </c>
      <c r="L255" s="37"/>
      <c r="M255" s="37"/>
      <c r="N255" s="35"/>
    </row>
    <row r="256" spans="2:14" ht="14.4" customHeight="1" x14ac:dyDescent="0.3">
      <c r="B256" s="34" t="s">
        <v>41</v>
      </c>
      <c r="C256">
        <v>117.096</v>
      </c>
      <c r="D256">
        <v>330.47399999999999</v>
      </c>
      <c r="E256"/>
      <c r="F256" s="35"/>
      <c r="G256" s="35"/>
      <c r="H256" s="35"/>
      <c r="I256" s="35"/>
      <c r="J256" s="35"/>
      <c r="K256" s="38"/>
      <c r="L256" s="37"/>
      <c r="M256" s="37"/>
      <c r="N256" s="34"/>
    </row>
    <row r="257" spans="1:15" ht="14.4" customHeight="1" x14ac:dyDescent="0.3">
      <c r="B257" s="34" t="s">
        <v>42</v>
      </c>
      <c r="C257">
        <v>317.22699999999998</v>
      </c>
      <c r="D257">
        <v>69.534000000000006</v>
      </c>
      <c r="E257"/>
      <c r="F257" s="35">
        <f t="shared" ref="F257" si="539">IF(C257&lt;C258,(C257+C258-200)/2,(C257+C258+200)/2)</f>
        <v>317.22899999999998</v>
      </c>
      <c r="G257" s="35">
        <f t="shared" ref="G257" si="540">D257+(400-(D257+D258))/2</f>
        <v>69.530000000000015</v>
      </c>
      <c r="H257" s="35"/>
      <c r="I257" s="35"/>
      <c r="J257" s="35"/>
      <c r="K257" s="38" t="str">
        <f t="shared" ref="K257" si="541">B257</f>
        <v>HD</v>
      </c>
      <c r="L257" s="37"/>
      <c r="M257" s="37"/>
      <c r="N257" s="35"/>
    </row>
    <row r="258" spans="1:15" ht="14.4" customHeight="1" x14ac:dyDescent="0.3">
      <c r="B258" s="34" t="s">
        <v>42</v>
      </c>
      <c r="C258">
        <v>117.23099999999999</v>
      </c>
      <c r="D258">
        <v>330.47399999999999</v>
      </c>
      <c r="E258"/>
      <c r="F258" s="35"/>
      <c r="G258" s="35"/>
      <c r="H258" s="35"/>
      <c r="I258" s="35"/>
      <c r="J258" s="35"/>
      <c r="K258" s="38"/>
      <c r="L258" s="37"/>
      <c r="M258" s="37"/>
      <c r="N258" s="34"/>
    </row>
    <row r="259" spans="1:15" ht="14.4" customHeight="1" x14ac:dyDescent="0.3">
      <c r="B259" s="34" t="s">
        <v>50</v>
      </c>
      <c r="C259">
        <v>317.79300000000001</v>
      </c>
      <c r="D259">
        <v>70.804000000000002</v>
      </c>
      <c r="E259"/>
      <c r="F259" s="35">
        <f t="shared" ref="F259" si="542">IF(C259&lt;C260,(C259+C260-200)/2,(C259+C260+200)/2)</f>
        <v>317.79399999999998</v>
      </c>
      <c r="G259" s="35">
        <f t="shared" ref="G259" si="543">D259+(400-(D259+D260))/2</f>
        <v>70.799000000000007</v>
      </c>
      <c r="H259" s="35"/>
      <c r="I259" s="35"/>
      <c r="J259" s="35"/>
      <c r="K259" s="38" t="str">
        <f t="shared" ref="K259" si="544">B259</f>
        <v>Pluv01</v>
      </c>
      <c r="L259" s="37"/>
      <c r="M259" s="37"/>
      <c r="N259" s="35"/>
    </row>
    <row r="260" spans="1:15" ht="14.4" customHeight="1" x14ac:dyDescent="0.3">
      <c r="B260" s="34" t="s">
        <v>50</v>
      </c>
      <c r="C260">
        <v>117.795</v>
      </c>
      <c r="D260">
        <v>329.20600000000002</v>
      </c>
      <c r="E260"/>
      <c r="F260" s="35"/>
      <c r="G260" s="35"/>
      <c r="H260" s="35"/>
      <c r="I260" s="35"/>
      <c r="J260" s="35"/>
      <c r="K260" s="38"/>
      <c r="L260" s="37"/>
      <c r="M260" s="37"/>
      <c r="N260" s="34"/>
    </row>
    <row r="261" spans="1:15" ht="14.4" customHeight="1" x14ac:dyDescent="0.3">
      <c r="B261" s="34" t="s">
        <v>51</v>
      </c>
      <c r="C261">
        <v>317.80399999999997</v>
      </c>
      <c r="D261">
        <v>69.498999999999995</v>
      </c>
      <c r="E261"/>
      <c r="F261" s="35">
        <f t="shared" ref="F261" si="545">IF(C261&lt;C262,(C261+C262-200)/2,(C261+C262+200)/2)</f>
        <v>317.81</v>
      </c>
      <c r="G261" s="35">
        <f t="shared" ref="G261" si="546">D261+(400-(D261+D262))/2</f>
        <v>69.496000000000009</v>
      </c>
      <c r="H261" s="35"/>
      <c r="I261" s="35"/>
      <c r="J261" s="35"/>
      <c r="K261" s="38" t="str">
        <f t="shared" ref="K261" si="547">B261</f>
        <v>Pluv02</v>
      </c>
      <c r="L261" s="37"/>
      <c r="M261" s="37"/>
      <c r="N261" s="35"/>
    </row>
    <row r="262" spans="1:15" ht="14.4" customHeight="1" x14ac:dyDescent="0.3">
      <c r="B262" s="34" t="s">
        <v>51</v>
      </c>
      <c r="C262">
        <v>117.816</v>
      </c>
      <c r="D262">
        <v>330.50700000000001</v>
      </c>
      <c r="E262"/>
      <c r="F262" s="35"/>
      <c r="G262" s="35"/>
      <c r="H262" s="35"/>
      <c r="I262" s="35"/>
      <c r="J262" s="35"/>
      <c r="K262" s="38"/>
      <c r="L262" s="37"/>
      <c r="M262" s="37"/>
      <c r="N262" s="34"/>
    </row>
    <row r="263" spans="1:15" ht="14.4" customHeight="1" x14ac:dyDescent="0.3">
      <c r="B263" s="34" t="s">
        <v>52</v>
      </c>
      <c r="C263">
        <v>319.786</v>
      </c>
      <c r="D263">
        <v>69.584999999999994</v>
      </c>
      <c r="E263"/>
      <c r="F263" s="35">
        <f t="shared" ref="F263" si="548">IF(C263&lt;C264,(C263+C264-200)/2,(C263+C264+200)/2)</f>
        <v>319.79050000000001</v>
      </c>
      <c r="G263" s="35">
        <f t="shared" ref="G263" si="549">D263+(400-(D263+D264))/2</f>
        <v>69.584000000000017</v>
      </c>
      <c r="H263" s="35"/>
      <c r="I263" s="35"/>
      <c r="J263" s="35"/>
      <c r="K263" s="38" t="str">
        <f t="shared" ref="K263" si="550">B263</f>
        <v>Pluv03</v>
      </c>
      <c r="L263" s="37"/>
      <c r="M263" s="37"/>
      <c r="N263" s="35"/>
    </row>
    <row r="264" spans="1:15" ht="14.4" customHeight="1" x14ac:dyDescent="0.3">
      <c r="B264" s="34" t="s">
        <v>52</v>
      </c>
      <c r="C264">
        <v>119.795</v>
      </c>
      <c r="D264">
        <v>330.41699999999997</v>
      </c>
      <c r="E264"/>
      <c r="F264" s="35"/>
      <c r="G264" s="35"/>
      <c r="H264" s="35"/>
      <c r="I264" s="35"/>
      <c r="J264" s="35"/>
      <c r="K264" s="38"/>
      <c r="L264" s="37"/>
      <c r="M264" s="37"/>
      <c r="N264" s="34"/>
    </row>
    <row r="265" spans="1:15" ht="14.4" customHeight="1" x14ac:dyDescent="0.3">
      <c r="B265" s="34" t="s">
        <v>69</v>
      </c>
      <c r="C265">
        <v>319.70299999999997</v>
      </c>
      <c r="D265">
        <v>70.864000000000004</v>
      </c>
      <c r="E265"/>
      <c r="F265" s="35">
        <f t="shared" ref="F265" si="551">IF(C265&lt;C266,(C265+C266-200)/2,(C265+C266+200)/2)</f>
        <v>319.70650000000001</v>
      </c>
      <c r="G265" s="35">
        <f t="shared" ref="G265" si="552">D265+(400-(D265+D266))/2</f>
        <v>70.861999999999995</v>
      </c>
      <c r="H265" s="35"/>
      <c r="I265" s="35"/>
      <c r="J265" s="35"/>
      <c r="K265" s="38" t="str">
        <f t="shared" ref="K265" si="553">B265</f>
        <v>Pluv04</v>
      </c>
      <c r="L265" s="37"/>
      <c r="M265" s="37"/>
      <c r="N265" s="35"/>
    </row>
    <row r="266" spans="1:15" ht="14.4" customHeight="1" x14ac:dyDescent="0.3">
      <c r="B266" s="34" t="s">
        <v>69</v>
      </c>
      <c r="C266">
        <v>119.71</v>
      </c>
      <c r="D266">
        <v>329.14</v>
      </c>
      <c r="E266"/>
      <c r="F266" s="35"/>
      <c r="G266" s="35"/>
      <c r="H266" s="35"/>
      <c r="I266" s="35"/>
      <c r="J266" s="35"/>
      <c r="K266" s="38"/>
      <c r="L266" s="37"/>
      <c r="M266" s="37"/>
      <c r="N266" s="34"/>
    </row>
    <row r="267" spans="1:15" ht="18" x14ac:dyDescent="0.3">
      <c r="K267" s="24"/>
      <c r="L267" s="19" t="s">
        <v>36</v>
      </c>
      <c r="M267" s="19" t="s">
        <v>37</v>
      </c>
    </row>
    <row r="268" spans="1:15" x14ac:dyDescent="0.3">
      <c r="A268" s="1" t="s">
        <v>72</v>
      </c>
      <c r="B268" s="17" t="s">
        <v>53</v>
      </c>
      <c r="C268" s="5">
        <v>60.387900000000002</v>
      </c>
      <c r="K268" s="25"/>
      <c r="L268" s="7">
        <v>1023.3905999999999</v>
      </c>
      <c r="M268" s="7">
        <v>1985.1666</v>
      </c>
      <c r="N268" s="18">
        <v>48.971029942167995</v>
      </c>
      <c r="O268" s="10"/>
    </row>
    <row r="269" spans="1:15" x14ac:dyDescent="0.3">
      <c r="B269" s="1" t="s">
        <v>16</v>
      </c>
      <c r="C269" s="1" t="s">
        <v>14</v>
      </c>
      <c r="D269" s="1" t="s">
        <v>15</v>
      </c>
      <c r="E269" s="1" t="s">
        <v>26</v>
      </c>
      <c r="F269" s="1" t="s">
        <v>27</v>
      </c>
      <c r="G269" s="1" t="s">
        <v>15</v>
      </c>
      <c r="H269" s="1" t="s">
        <v>26</v>
      </c>
      <c r="I269" s="1" t="s">
        <v>31</v>
      </c>
      <c r="J269" s="1" t="s">
        <v>32</v>
      </c>
      <c r="K269" s="21" t="s">
        <v>16</v>
      </c>
      <c r="L269" s="20"/>
      <c r="M269" s="20"/>
      <c r="N269" s="1"/>
      <c r="O269" s="10"/>
    </row>
    <row r="270" spans="1:15" x14ac:dyDescent="0.3">
      <c r="B270" s="34" t="s">
        <v>66</v>
      </c>
      <c r="C270">
        <v>275.548</v>
      </c>
      <c r="D270">
        <v>100.056</v>
      </c>
      <c r="E270">
        <v>402.15699999999998</v>
      </c>
      <c r="F270" s="35">
        <f>IF(C270&lt;C271,(C270+C271-200)/2,(C270+C271+200)/2)</f>
        <v>275.55099999999999</v>
      </c>
      <c r="G270" s="35">
        <f t="shared" ref="G270" si="554">D270+(400-(D270+D271))/2</f>
        <v>100.05499999999999</v>
      </c>
      <c r="H270" s="35">
        <f>(E270+E271)/2</f>
        <v>402.1585</v>
      </c>
      <c r="I270" s="35">
        <f>SIN(G270*PI()/200)*H270</f>
        <v>402.15834991670266</v>
      </c>
      <c r="J270" s="35">
        <f>COS(G270*PI()/200)*H270</f>
        <v>-0.34743995880317002</v>
      </c>
      <c r="K270" s="38" t="str">
        <f>B270</f>
        <v>Ref</v>
      </c>
      <c r="L270" s="37">
        <f>SIN((F270+$C$268)*PI()/200)*I270+$L$268</f>
        <v>683.63041583839413</v>
      </c>
      <c r="M270" s="37">
        <f>COS((F270+$C$268)*PI()/200)*I270+$M$268</f>
        <v>2200.3278317918744</v>
      </c>
      <c r="N270" s="35">
        <f>$N$268+J270</f>
        <v>48.623589983364823</v>
      </c>
    </row>
    <row r="271" spans="1:15" x14ac:dyDescent="0.3">
      <c r="B271" s="34" t="s">
        <v>66</v>
      </c>
      <c r="C271">
        <v>75.554000000000002</v>
      </c>
      <c r="D271">
        <v>299.94600000000003</v>
      </c>
      <c r="E271">
        <v>402.16</v>
      </c>
      <c r="F271" s="35"/>
      <c r="G271" s="35"/>
      <c r="H271" s="35"/>
      <c r="I271" s="35"/>
      <c r="J271" s="35"/>
      <c r="K271" s="38"/>
      <c r="L271" s="37"/>
      <c r="M271" s="37"/>
      <c r="N271" s="34"/>
    </row>
    <row r="272" spans="1:15" ht="14.4" customHeight="1" x14ac:dyDescent="0.3">
      <c r="B272" s="34">
        <v>1</v>
      </c>
      <c r="C272">
        <v>260.94400000000002</v>
      </c>
      <c r="D272">
        <v>100.303</v>
      </c>
      <c r="E272"/>
      <c r="F272" s="35">
        <f t="shared" ref="F272" si="555">IF(C272&lt;C273,(C272+C273-200)/2,(C272+C273+200)/2)</f>
        <v>260.94650000000001</v>
      </c>
      <c r="G272" s="35">
        <f t="shared" ref="G272" si="556">D272+(400-(D272+D273))/2</f>
        <v>100.28749999999999</v>
      </c>
      <c r="H272" s="35"/>
      <c r="I272" s="35"/>
      <c r="J272" s="35"/>
      <c r="K272" s="38">
        <f t="shared" ref="K272" si="557">B272</f>
        <v>1</v>
      </c>
      <c r="L272" s="37"/>
      <c r="M272" s="37"/>
      <c r="N272" s="35"/>
    </row>
    <row r="273" spans="2:15" ht="14.4" customHeight="1" x14ac:dyDescent="0.3">
      <c r="B273" s="34">
        <v>1</v>
      </c>
      <c r="C273">
        <v>60.948999999999998</v>
      </c>
      <c r="D273">
        <v>299.72800000000001</v>
      </c>
      <c r="E273"/>
      <c r="F273" s="35"/>
      <c r="G273" s="35"/>
      <c r="H273" s="35"/>
      <c r="I273" s="35"/>
      <c r="J273" s="35"/>
      <c r="K273" s="38"/>
      <c r="L273" s="37"/>
      <c r="M273" s="37"/>
      <c r="N273" s="34"/>
    </row>
    <row r="274" spans="2:15" ht="14.4" customHeight="1" x14ac:dyDescent="0.3">
      <c r="B274" s="34">
        <v>2</v>
      </c>
      <c r="C274">
        <v>261.911</v>
      </c>
      <c r="D274">
        <v>101.142</v>
      </c>
      <c r="E274"/>
      <c r="F274" s="35">
        <f t="shared" ref="F274" si="558">IF(C274&lt;C275,(C274+C275-200)/2,(C274+C275+200)/2)</f>
        <v>261.91250000000002</v>
      </c>
      <c r="G274" s="35">
        <f t="shared" ref="G274" si="559">D274+(400-(D274+D275))/2</f>
        <v>101.13</v>
      </c>
      <c r="H274" s="35"/>
      <c r="I274" s="35"/>
      <c r="J274" s="35"/>
      <c r="K274" s="38">
        <f t="shared" ref="K274" si="560">B274</f>
        <v>2</v>
      </c>
      <c r="L274" s="37"/>
      <c r="M274" s="37"/>
      <c r="N274" s="35"/>
    </row>
    <row r="275" spans="2:15" ht="14.4" customHeight="1" x14ac:dyDescent="0.3">
      <c r="B275" s="34">
        <v>2</v>
      </c>
      <c r="C275">
        <v>61.914000000000001</v>
      </c>
      <c r="D275">
        <v>298.88200000000001</v>
      </c>
      <c r="E275"/>
      <c r="F275" s="35"/>
      <c r="G275" s="35"/>
      <c r="H275" s="35"/>
      <c r="I275" s="35"/>
      <c r="J275" s="35"/>
      <c r="K275" s="38"/>
      <c r="L275" s="37"/>
      <c r="M275" s="37"/>
      <c r="N275" s="34"/>
    </row>
    <row r="276" spans="2:15" ht="14.4" customHeight="1" x14ac:dyDescent="0.3">
      <c r="B276" s="34">
        <v>4</v>
      </c>
      <c r="C276">
        <v>71.997</v>
      </c>
      <c r="D276">
        <v>90.14</v>
      </c>
      <c r="E276">
        <v>6.6769999999999996</v>
      </c>
      <c r="F276" s="35">
        <f t="shared" ref="F276" si="561">IF(C276&lt;C277,(C276+C277-200)/2,(C276+C277+200)/2)</f>
        <v>71.998999999999995</v>
      </c>
      <c r="G276" s="35">
        <f t="shared" ref="G276" si="562">D276+(400-(D276+D277))/2</f>
        <v>90.151500000000013</v>
      </c>
      <c r="H276" s="35">
        <f t="shared" ref="H276" si="563">(E276+E277)/2</f>
        <v>6.6779999999999999</v>
      </c>
      <c r="I276" s="35">
        <f t="shared" ref="I276" si="564">SIN(G276*PI()/200)*H276</f>
        <v>6.5982501180301734</v>
      </c>
      <c r="J276" s="35">
        <f t="shared" ref="J276" si="565">COS(G276*PI()/200)*H276</f>
        <v>1.0289700578320058</v>
      </c>
      <c r="K276" s="38">
        <f t="shared" ref="K276" si="566">B276</f>
        <v>4</v>
      </c>
      <c r="L276" s="37">
        <f t="shared" ref="L276" si="567">SIN((F276+$C$268)*PI()/200)*I276+$L$268</f>
        <v>1029.1532655375902</v>
      </c>
      <c r="M276" s="37">
        <f t="shared" ref="M276" si="568">COS((F276+$C$268)*PI()/200)*I276+$M$268</f>
        <v>1981.9527875409485</v>
      </c>
      <c r="N276" s="35">
        <f t="shared" ref="N276" si="569">$N$268+J276</f>
        <v>50</v>
      </c>
      <c r="O276" s="18">
        <f>50-N276</f>
        <v>0</v>
      </c>
    </row>
    <row r="277" spans="2:15" ht="14.4" customHeight="1" x14ac:dyDescent="0.3">
      <c r="B277" s="34">
        <v>4</v>
      </c>
      <c r="C277">
        <v>272.00099999999998</v>
      </c>
      <c r="D277">
        <v>309.83699999999999</v>
      </c>
      <c r="E277">
        <v>6.6790000000000003</v>
      </c>
      <c r="F277" s="35"/>
      <c r="G277" s="35"/>
      <c r="H277" s="35"/>
      <c r="I277" s="35"/>
      <c r="J277" s="35"/>
      <c r="K277" s="38"/>
      <c r="L277" s="37"/>
      <c r="M277" s="37"/>
      <c r="N277" s="34"/>
    </row>
    <row r="278" spans="2:15" ht="14.4" customHeight="1" x14ac:dyDescent="0.3">
      <c r="B278" s="34">
        <v>5</v>
      </c>
      <c r="C278">
        <v>269.77600000000001</v>
      </c>
      <c r="D278">
        <v>100.706</v>
      </c>
      <c r="E278">
        <v>82.332999999999998</v>
      </c>
      <c r="F278" s="35">
        <f t="shared" ref="F278" si="570">IF(C278&lt;C279,(C278+C279-200)/2,(C278+C279+200)/2)</f>
        <v>269.77700000000004</v>
      </c>
      <c r="G278" s="35">
        <f t="shared" ref="G278" si="571">D278+(400-(D278+D279))/2</f>
        <v>100.69249999999998</v>
      </c>
      <c r="H278" s="35">
        <f t="shared" ref="H278" si="572">(E278+E279)/2</f>
        <v>82.332999999999998</v>
      </c>
      <c r="I278" s="35">
        <f t="shared" ref="I278" si="573">SIN(G278*PI()/200)*H278</f>
        <v>82.328128990553964</v>
      </c>
      <c r="J278" s="35">
        <f t="shared" ref="J278" si="574">COS(G278*PI()/200)*H278</f>
        <v>-0.89558132780229682</v>
      </c>
      <c r="K278" s="38">
        <f t="shared" ref="K278" si="575">B278</f>
        <v>5</v>
      </c>
      <c r="L278" s="37">
        <f t="shared" ref="L278" si="576">SIN((F278+$C$268)*PI()/200)*I278+$L$268</f>
        <v>950.13275933476712</v>
      </c>
      <c r="M278" s="37">
        <f t="shared" ref="M278" si="577">COS((F278+$C$268)*PI()/200)*I278+$M$268</f>
        <v>2022.7326698523636</v>
      </c>
      <c r="N278" s="35">
        <f t="shared" ref="N278" si="578">$N$268+J278</f>
        <v>48.075448614365698</v>
      </c>
    </row>
    <row r="279" spans="2:15" ht="14.4" customHeight="1" x14ac:dyDescent="0.3">
      <c r="B279" s="34">
        <v>5</v>
      </c>
      <c r="C279">
        <v>69.778000000000006</v>
      </c>
      <c r="D279">
        <v>299.32100000000003</v>
      </c>
      <c r="E279">
        <v>82.332999999999998</v>
      </c>
      <c r="F279" s="35"/>
      <c r="G279" s="35"/>
      <c r="H279" s="35"/>
      <c r="I279" s="35"/>
      <c r="J279" s="35"/>
      <c r="K279" s="38"/>
      <c r="L279" s="37"/>
      <c r="M279" s="37"/>
      <c r="N279" s="34"/>
    </row>
    <row r="280" spans="2:15" ht="14.4" customHeight="1" x14ac:dyDescent="0.3">
      <c r="B280" s="34">
        <v>6</v>
      </c>
      <c r="C280">
        <v>257.21899999999999</v>
      </c>
      <c r="D280">
        <v>99.872</v>
      </c>
      <c r="E280"/>
      <c r="F280" s="35">
        <f t="shared" ref="F280" si="579">IF(C280&lt;C281,(C280+C281-200)/2,(C280+C281+200)/2)</f>
        <v>257.22050000000002</v>
      </c>
      <c r="G280" s="35">
        <f t="shared" ref="G280" si="580">D280+(400-(D280+D281))/2</f>
        <v>99.861499999999992</v>
      </c>
      <c r="H280" s="35"/>
      <c r="I280" s="35"/>
      <c r="J280" s="35"/>
      <c r="K280" s="38">
        <f t="shared" ref="K280" si="581">B280</f>
        <v>6</v>
      </c>
      <c r="L280" s="37"/>
      <c r="M280" s="37"/>
      <c r="N280" s="35"/>
    </row>
    <row r="281" spans="2:15" ht="14.4" customHeight="1" x14ac:dyDescent="0.3">
      <c r="B281" s="34">
        <v>6</v>
      </c>
      <c r="C281">
        <v>57.222000000000001</v>
      </c>
      <c r="D281">
        <v>300.149</v>
      </c>
      <c r="E281"/>
      <c r="F281" s="35"/>
      <c r="G281" s="35"/>
      <c r="H281" s="35"/>
      <c r="I281" s="35"/>
      <c r="J281" s="35"/>
      <c r="K281" s="38"/>
      <c r="L281" s="37"/>
      <c r="M281" s="37"/>
      <c r="N281" s="34"/>
    </row>
    <row r="282" spans="2:15" ht="14.4" customHeight="1" x14ac:dyDescent="0.3">
      <c r="B282" s="34">
        <v>7</v>
      </c>
      <c r="C282">
        <v>162.79400000000001</v>
      </c>
      <c r="D282">
        <v>95.022000000000006</v>
      </c>
      <c r="E282">
        <v>8.7629999999999999</v>
      </c>
      <c r="F282" s="35">
        <f t="shared" ref="F282" si="582">IF(C282&lt;C283,(C282+C283-200)/2,(C282+C283+200)/2)</f>
        <v>162.79149999999998</v>
      </c>
      <c r="G282" s="35">
        <f t="shared" ref="G282" si="583">D282+(400-(D282+D283))/2</f>
        <v>95.033500000000018</v>
      </c>
      <c r="H282" s="35">
        <f t="shared" ref="H282" si="584">(E282+E283)/2</f>
        <v>8.7639999999999993</v>
      </c>
      <c r="I282" s="35">
        <f t="shared" ref="I282" si="585">SIN(G282*PI()/200)*H282</f>
        <v>8.7373441379821575</v>
      </c>
      <c r="J282" s="35">
        <f t="shared" ref="J282" si="586">COS(G282*PI()/200)*H282</f>
        <v>0.68301787273014825</v>
      </c>
      <c r="K282" s="38">
        <f t="shared" ref="K282" si="587">B282</f>
        <v>7</v>
      </c>
      <c r="L282" s="37">
        <f t="shared" ref="L282" si="588">SIN((F282+$C$268)*PI()/200)*I282+$L$268</f>
        <v>1020.2791485194566</v>
      </c>
      <c r="M282" s="37">
        <f t="shared" ref="M282" si="589">COS((F282+$C$268)*PI()/200)*I282+$M$268</f>
        <v>1977.0020392482047</v>
      </c>
      <c r="N282" s="35">
        <f t="shared" ref="N282" si="590">$N$268+J282</f>
        <v>49.654047814898142</v>
      </c>
    </row>
    <row r="283" spans="2:15" ht="14.4" customHeight="1" x14ac:dyDescent="0.3">
      <c r="B283" s="34">
        <v>7</v>
      </c>
      <c r="C283">
        <v>362.78899999999999</v>
      </c>
      <c r="D283">
        <v>304.95499999999998</v>
      </c>
      <c r="E283">
        <v>8.7650000000000006</v>
      </c>
      <c r="F283" s="35"/>
      <c r="G283" s="35"/>
      <c r="H283" s="35"/>
      <c r="I283" s="35"/>
      <c r="J283" s="35"/>
      <c r="K283" s="38"/>
      <c r="L283" s="37"/>
      <c r="M283" s="37"/>
      <c r="N283" s="34"/>
    </row>
    <row r="284" spans="2:15" ht="14.4" customHeight="1" x14ac:dyDescent="0.3">
      <c r="B284" s="34">
        <v>8</v>
      </c>
      <c r="C284">
        <v>266.70100000000002</v>
      </c>
      <c r="D284">
        <v>100.54600000000001</v>
      </c>
      <c r="E284">
        <v>55.905000000000001</v>
      </c>
      <c r="F284" s="35">
        <f t="shared" ref="F284" si="591">IF(C284&lt;C285,(C284+C285-200)/2,(C284+C285+200)/2)</f>
        <v>266.70299999999997</v>
      </c>
      <c r="G284" s="35">
        <f t="shared" ref="G284" si="592">D284+(400-(D284+D285))/2</f>
        <v>100.532</v>
      </c>
      <c r="H284" s="35">
        <f t="shared" ref="H284" si="593">(E284+E285)/2</f>
        <v>55.903999999999996</v>
      </c>
      <c r="I284" s="35">
        <f t="shared" ref="I284" si="594">SIN(G284*PI()/200)*H284</f>
        <v>55.90204802892012</v>
      </c>
      <c r="J284" s="35">
        <f t="shared" ref="J284" si="595">COS(G284*PI()/200)*H284</f>
        <v>-0.46716396726182013</v>
      </c>
      <c r="K284" s="38">
        <f t="shared" ref="K284" si="596">B284</f>
        <v>8</v>
      </c>
      <c r="L284" s="37">
        <f t="shared" ref="L284" si="597">SIN((F284+$C$268)*PI()/200)*I284+$L$268</f>
        <v>972.47418923915143</v>
      </c>
      <c r="M284" s="37">
        <f t="shared" ref="M284" si="598">COS((F284+$C$268)*PI()/200)*I284+$M$268</f>
        <v>2008.243820132855</v>
      </c>
      <c r="N284" s="35">
        <f t="shared" ref="N284" si="599">$N$268+J284</f>
        <v>48.503865974906176</v>
      </c>
    </row>
    <row r="285" spans="2:15" ht="14.4" customHeight="1" x14ac:dyDescent="0.3">
      <c r="B285" s="34">
        <v>8</v>
      </c>
      <c r="C285">
        <v>66.704999999999998</v>
      </c>
      <c r="D285">
        <v>299.48200000000003</v>
      </c>
      <c r="E285">
        <v>55.902999999999999</v>
      </c>
      <c r="F285" s="35"/>
      <c r="G285" s="35"/>
      <c r="H285" s="35"/>
      <c r="I285" s="35"/>
      <c r="J285" s="35"/>
      <c r="K285" s="38"/>
      <c r="L285" s="37"/>
      <c r="M285" s="37"/>
      <c r="N285" s="34"/>
    </row>
    <row r="286" spans="2:15" ht="14.4" customHeight="1" x14ac:dyDescent="0.3">
      <c r="B286" s="34">
        <v>10</v>
      </c>
      <c r="C286">
        <v>260.322</v>
      </c>
      <c r="D286">
        <v>100.411</v>
      </c>
      <c r="E286">
        <v>35.253</v>
      </c>
      <c r="F286" s="35">
        <f t="shared" ref="F286" si="600">IF(C286&lt;C287,(C286+C287-200)/2,(C286+C287+200)/2)</f>
        <v>260.3245</v>
      </c>
      <c r="G286" s="35">
        <f t="shared" ref="G286" si="601">D286+(400-(D286+D287))/2</f>
        <v>100.398</v>
      </c>
      <c r="H286" s="35">
        <f t="shared" ref="H286" si="602">(E286+E287)/2</f>
        <v>35.252499999999998</v>
      </c>
      <c r="I286" s="35">
        <f t="shared" ref="I286" si="603">SIN(G286*PI()/200)*H286</f>
        <v>35.251811086953701</v>
      </c>
      <c r="J286" s="35">
        <f t="shared" ref="J286" si="604">COS(G286*PI()/200)*H286</f>
        <v>-0.22038906444743797</v>
      </c>
      <c r="K286" s="38">
        <f t="shared" ref="K286" si="605">B286</f>
        <v>10</v>
      </c>
      <c r="L286" s="37">
        <f t="shared" ref="L286" si="606">SIN((F286+$C$268)*PI()/200)*I286+$L$268</f>
        <v>989.98813303669067</v>
      </c>
      <c r="M286" s="37">
        <f t="shared" ref="M286" si="607">COS((F286+$C$268)*PI()/200)*I286+$M$268</f>
        <v>1996.4344918026093</v>
      </c>
      <c r="N286" s="35">
        <f t="shared" ref="N286" si="608">$N$268+J286</f>
        <v>48.750640877720556</v>
      </c>
    </row>
    <row r="287" spans="2:15" ht="14.4" customHeight="1" x14ac:dyDescent="0.3">
      <c r="B287" s="34">
        <v>10</v>
      </c>
      <c r="C287">
        <v>60.326999999999998</v>
      </c>
      <c r="D287">
        <v>299.61500000000001</v>
      </c>
      <c r="E287">
        <v>35.252000000000002</v>
      </c>
      <c r="F287" s="35"/>
      <c r="G287" s="35"/>
      <c r="H287" s="35"/>
      <c r="I287" s="35"/>
      <c r="J287" s="35"/>
      <c r="K287" s="38"/>
      <c r="L287" s="37"/>
      <c r="M287" s="37"/>
      <c r="N287" s="34"/>
    </row>
    <row r="288" spans="2:15" ht="14.4" customHeight="1" x14ac:dyDescent="0.3">
      <c r="B288" s="34" t="s">
        <v>39</v>
      </c>
      <c r="C288">
        <v>253.65899999999999</v>
      </c>
      <c r="D288">
        <v>92.433999999999997</v>
      </c>
      <c r="E288"/>
      <c r="F288" s="35">
        <f t="shared" ref="F288" si="609">IF(C288&lt;C289,(C288+C289-200)/2,(C288+C289+200)/2)</f>
        <v>253.66149999999999</v>
      </c>
      <c r="G288" s="35">
        <f t="shared" ref="G288" si="610">D288+(400-(D288+D289))/2</f>
        <v>92.423500000000018</v>
      </c>
      <c r="H288" s="35"/>
      <c r="I288" s="35"/>
      <c r="J288" s="35"/>
      <c r="K288" s="38" t="str">
        <f t="shared" ref="K288" si="611">B288</f>
        <v>BG</v>
      </c>
      <c r="L288" s="37"/>
      <c r="M288" s="37"/>
      <c r="N288" s="35"/>
    </row>
    <row r="289" spans="2:15" ht="14.4" customHeight="1" x14ac:dyDescent="0.3">
      <c r="B289" s="34" t="s">
        <v>39</v>
      </c>
      <c r="C289">
        <v>53.664000000000001</v>
      </c>
      <c r="D289">
        <v>307.58699999999999</v>
      </c>
      <c r="E289"/>
      <c r="F289" s="35"/>
      <c r="G289" s="35"/>
      <c r="H289" s="35"/>
      <c r="I289" s="35"/>
      <c r="J289" s="35"/>
      <c r="K289" s="38"/>
      <c r="L289" s="37"/>
      <c r="M289" s="37"/>
      <c r="N289" s="34"/>
    </row>
    <row r="290" spans="2:15" ht="14.4" customHeight="1" x14ac:dyDescent="0.3">
      <c r="B290" s="34" t="s">
        <v>40</v>
      </c>
      <c r="C290">
        <v>253.70400000000001</v>
      </c>
      <c r="D290">
        <v>92.433000000000007</v>
      </c>
      <c r="E290"/>
      <c r="F290" s="35">
        <f t="shared" ref="F290" si="612">IF(C290&lt;C291,(C290+C291-200)/2,(C290+C291+200)/2)</f>
        <v>253.70350000000002</v>
      </c>
      <c r="G290" s="35">
        <f t="shared" ref="G290" si="613">D290+(400-(D290+D291))/2</f>
        <v>92.422000000000011</v>
      </c>
      <c r="H290" s="35"/>
      <c r="I290" s="35"/>
      <c r="J290" s="35"/>
      <c r="K290" s="38" t="str">
        <f t="shared" ref="K290" si="614">B290</f>
        <v>BD</v>
      </c>
      <c r="L290" s="37"/>
      <c r="M290" s="37"/>
      <c r="N290" s="35"/>
    </row>
    <row r="291" spans="2:15" ht="14.4" customHeight="1" x14ac:dyDescent="0.3">
      <c r="B291" s="34" t="s">
        <v>40</v>
      </c>
      <c r="C291">
        <v>53.703000000000003</v>
      </c>
      <c r="D291">
        <v>307.589</v>
      </c>
      <c r="E291"/>
      <c r="F291" s="35"/>
      <c r="G291" s="35"/>
      <c r="H291" s="35"/>
      <c r="I291" s="35"/>
      <c r="J291" s="35"/>
      <c r="K291" s="38"/>
      <c r="L291" s="37"/>
      <c r="M291" s="37"/>
      <c r="N291" s="34"/>
    </row>
    <row r="292" spans="2:15" ht="14.4" customHeight="1" x14ac:dyDescent="0.3">
      <c r="B292" s="34" t="s">
        <v>41</v>
      </c>
      <c r="C292">
        <v>253.64599999999999</v>
      </c>
      <c r="D292">
        <v>90.418000000000006</v>
      </c>
      <c r="E292"/>
      <c r="F292" s="35">
        <f t="shared" ref="F292" si="615">IF(C292&lt;C293,(C292+C293-200)/2,(C292+C293+200)/2)</f>
        <v>253.6455</v>
      </c>
      <c r="G292" s="35">
        <f t="shared" ref="G292" si="616">D292+(400-(D292+D293))/2</f>
        <v>90.407499999999999</v>
      </c>
      <c r="H292" s="35"/>
      <c r="I292" s="35"/>
      <c r="J292" s="35"/>
      <c r="K292" s="38" t="str">
        <f t="shared" ref="K292" si="617">B292</f>
        <v>HG</v>
      </c>
      <c r="L292" s="37"/>
      <c r="M292" s="37"/>
      <c r="N292" s="35"/>
    </row>
    <row r="293" spans="2:15" ht="14.4" customHeight="1" x14ac:dyDescent="0.3">
      <c r="B293" s="34" t="s">
        <v>41</v>
      </c>
      <c r="C293">
        <v>53.645000000000003</v>
      </c>
      <c r="D293">
        <v>309.60300000000001</v>
      </c>
      <c r="E293"/>
      <c r="F293" s="35"/>
      <c r="G293" s="35"/>
      <c r="H293" s="35"/>
      <c r="I293" s="35"/>
      <c r="J293" s="35"/>
      <c r="K293" s="38"/>
      <c r="L293" s="37"/>
      <c r="M293" s="37"/>
      <c r="N293" s="34"/>
    </row>
    <row r="294" spans="2:15" ht="14.4" customHeight="1" x14ac:dyDescent="0.3">
      <c r="B294" s="34" t="s">
        <v>42</v>
      </c>
      <c r="C294">
        <v>253.68899999999999</v>
      </c>
      <c r="D294">
        <v>90.417000000000002</v>
      </c>
      <c r="E294"/>
      <c r="F294" s="35">
        <f t="shared" ref="F294" si="618">IF(C294&lt;C295,(C294+C295-200)/2,(C294+C295+200)/2)</f>
        <v>253.68950000000001</v>
      </c>
      <c r="G294" s="35">
        <f t="shared" ref="G294" si="619">D294+(400-(D294+D295))/2</f>
        <v>90.406500000000023</v>
      </c>
      <c r="H294" s="35"/>
      <c r="I294" s="35"/>
      <c r="J294" s="35"/>
      <c r="K294" s="38" t="str">
        <f t="shared" ref="K294" si="620">B294</f>
        <v>HD</v>
      </c>
      <c r="L294" s="37"/>
      <c r="M294" s="37"/>
      <c r="N294" s="35"/>
    </row>
    <row r="295" spans="2:15" ht="14.4" customHeight="1" x14ac:dyDescent="0.3">
      <c r="B295" s="34" t="s">
        <v>42</v>
      </c>
      <c r="C295">
        <v>53.69</v>
      </c>
      <c r="D295">
        <v>309.60399999999998</v>
      </c>
      <c r="E295"/>
      <c r="F295" s="35"/>
      <c r="G295" s="35"/>
      <c r="H295" s="35"/>
      <c r="I295" s="35"/>
      <c r="J295" s="35"/>
      <c r="K295" s="38"/>
      <c r="L295" s="37"/>
      <c r="M295" s="37"/>
      <c r="N295" s="34"/>
    </row>
    <row r="296" spans="2:15" ht="14.4" customHeight="1" x14ac:dyDescent="0.3">
      <c r="B296" s="34" t="s">
        <v>50</v>
      </c>
      <c r="C296">
        <v>253.751</v>
      </c>
      <c r="D296">
        <v>90.912000000000006</v>
      </c>
      <c r="E296"/>
      <c r="F296" s="35">
        <f t="shared" ref="F296" si="621">IF(C296&lt;C297,(C296+C297-200)/2,(C296+C297+200)/2)</f>
        <v>253.749</v>
      </c>
      <c r="G296" s="35">
        <f t="shared" ref="G296" si="622">D296+(400-(D296+D297))/2</f>
        <v>90.901500000000027</v>
      </c>
      <c r="H296" s="35"/>
      <c r="I296" s="35"/>
      <c r="J296" s="35"/>
      <c r="K296" s="38" t="str">
        <f t="shared" ref="K296" si="623">B296</f>
        <v>Pluv01</v>
      </c>
      <c r="L296" s="37"/>
      <c r="M296" s="37"/>
      <c r="N296" s="35"/>
    </row>
    <row r="297" spans="2:15" ht="14.4" customHeight="1" x14ac:dyDescent="0.3">
      <c r="B297" s="34" t="s">
        <v>50</v>
      </c>
      <c r="C297">
        <v>53.747</v>
      </c>
      <c r="D297">
        <v>309.10899999999998</v>
      </c>
      <c r="E297"/>
      <c r="F297" s="35"/>
      <c r="G297" s="35"/>
      <c r="H297" s="35"/>
      <c r="I297" s="35"/>
      <c r="J297" s="35"/>
      <c r="K297" s="38"/>
      <c r="L297" s="37"/>
      <c r="M297" s="37"/>
      <c r="N297" s="34"/>
    </row>
    <row r="298" spans="2:15" ht="14.4" customHeight="1" x14ac:dyDescent="0.3">
      <c r="B298" s="34" t="s">
        <v>51</v>
      </c>
      <c r="C298">
        <v>254.524</v>
      </c>
      <c r="D298">
        <v>90.816999999999993</v>
      </c>
      <c r="E298"/>
      <c r="F298" s="35">
        <f t="shared" ref="F298" si="624">IF(C298&lt;C299,(C298+C299-200)/2,(C298+C299+200)/2)</f>
        <v>254.52250000000001</v>
      </c>
      <c r="G298" s="35">
        <f t="shared" ref="G298" si="625">D298+(400-(D298+D299))/2</f>
        <v>90.804499999999976</v>
      </c>
      <c r="H298" s="35"/>
      <c r="I298" s="35"/>
      <c r="J298" s="35"/>
      <c r="K298" s="38" t="str">
        <f t="shared" ref="K298" si="626">B298</f>
        <v>Pluv02</v>
      </c>
      <c r="L298" s="37"/>
      <c r="M298" s="37"/>
      <c r="N298" s="35"/>
    </row>
    <row r="299" spans="2:15" ht="14.4" customHeight="1" x14ac:dyDescent="0.3">
      <c r="B299" s="34" t="s">
        <v>51</v>
      </c>
      <c r="C299">
        <v>54.521000000000001</v>
      </c>
      <c r="D299">
        <v>309.20800000000003</v>
      </c>
      <c r="E299"/>
      <c r="F299" s="35"/>
      <c r="G299" s="35"/>
      <c r="H299" s="35"/>
      <c r="I299" s="35"/>
      <c r="J299" s="35"/>
      <c r="K299" s="38"/>
      <c r="L299" s="37"/>
      <c r="M299" s="37"/>
      <c r="N299" s="34"/>
    </row>
    <row r="300" spans="2:15" ht="14.4" customHeight="1" x14ac:dyDescent="0.3">
      <c r="B300" s="34" t="s">
        <v>52</v>
      </c>
      <c r="C300">
        <v>254.94900000000001</v>
      </c>
      <c r="D300">
        <v>90.909000000000006</v>
      </c>
      <c r="E300"/>
      <c r="F300" s="35">
        <f t="shared" ref="F300" si="627">IF(C300&lt;C301,(C300+C301-200)/2,(C300+C301+200)/2)</f>
        <v>254.94749999999999</v>
      </c>
      <c r="G300" s="35">
        <f t="shared" ref="G300" si="628">D300+(400-(D300+D301))/2</f>
        <v>90.89800000000001</v>
      </c>
      <c r="H300" s="35"/>
      <c r="I300" s="35"/>
      <c r="J300" s="35"/>
      <c r="K300" s="38" t="str">
        <f t="shared" ref="K300" si="629">B300</f>
        <v>Pluv03</v>
      </c>
      <c r="L300" s="37"/>
      <c r="M300" s="37"/>
      <c r="N300" s="35"/>
    </row>
    <row r="301" spans="2:15" ht="14.4" customHeight="1" x14ac:dyDescent="0.3">
      <c r="B301" s="34" t="s">
        <v>52</v>
      </c>
      <c r="C301">
        <v>54.945999999999998</v>
      </c>
      <c r="D301">
        <v>309.113</v>
      </c>
      <c r="E301"/>
      <c r="F301" s="35"/>
      <c r="G301" s="35"/>
      <c r="H301" s="35"/>
      <c r="I301" s="35"/>
      <c r="J301" s="35"/>
      <c r="K301" s="38"/>
      <c r="L301" s="37"/>
      <c r="M301" s="37"/>
      <c r="N301" s="34"/>
    </row>
    <row r="302" spans="2:15" ht="14.4" customHeight="1" x14ac:dyDescent="0.3">
      <c r="B302" s="34" t="s">
        <v>66</v>
      </c>
      <c r="C302">
        <v>275.55</v>
      </c>
      <c r="D302">
        <v>100.045</v>
      </c>
      <c r="E302">
        <v>402.15100000000001</v>
      </c>
      <c r="F302" s="35">
        <f t="shared" ref="F302" si="630">IF(C302&lt;C303,(C302+C303-200)/2,(C302+C303+200)/2)</f>
        <v>275.55150000000003</v>
      </c>
      <c r="G302" s="35">
        <f t="shared" ref="G302" si="631">D302+(400-(D302+D303))/2</f>
        <v>100.0355</v>
      </c>
      <c r="H302" s="35">
        <f t="shared" ref="H302" si="632">(E302+E303)/2</f>
        <v>402.15100000000001</v>
      </c>
      <c r="I302" s="35">
        <f t="shared" ref="I302" si="633">SIN(G302*PI()/200)*H302</f>
        <v>402.15093747472559</v>
      </c>
      <c r="J302" s="35">
        <f t="shared" ref="J302" si="634">COS(G302*PI()/200)*H302</f>
        <v>-0.22425253471191844</v>
      </c>
      <c r="K302" s="38" t="str">
        <f t="shared" ref="K302" si="635">B302</f>
        <v>Ref</v>
      </c>
      <c r="L302" s="37">
        <f t="shared" ref="L302" si="636">SIN((F302+$C$268)*PI()/200)*I302+$L$268</f>
        <v>683.63836803090999</v>
      </c>
      <c r="M302" s="37">
        <f t="shared" ref="M302" si="637">COS((F302+$C$268)*PI()/200)*I302+$M$268</f>
        <v>2200.3265344297683</v>
      </c>
      <c r="N302" s="35">
        <f t="shared" ref="N302" si="638">$N$268+J302</f>
        <v>48.746777407456079</v>
      </c>
      <c r="O302" s="2">
        <f>(N302+N270)/2</f>
        <v>48.685183695410451</v>
      </c>
    </row>
    <row r="303" spans="2:15" ht="14.4" customHeight="1" x14ac:dyDescent="0.3">
      <c r="B303" s="34" t="s">
        <v>66</v>
      </c>
      <c r="C303">
        <v>75.552999999999997</v>
      </c>
      <c r="D303">
        <v>299.97399999999999</v>
      </c>
      <c r="E303">
        <v>402.15100000000001</v>
      </c>
      <c r="F303" s="35"/>
      <c r="G303" s="35"/>
      <c r="H303" s="35"/>
      <c r="I303" s="35"/>
      <c r="J303" s="35"/>
      <c r="K303" s="38"/>
      <c r="L303" s="37"/>
      <c r="M303" s="37"/>
      <c r="N303" s="34"/>
    </row>
  </sheetData>
  <mergeCells count="1281">
    <mergeCell ref="M100:M101"/>
    <mergeCell ref="M102:M103"/>
    <mergeCell ref="M104:M105"/>
    <mergeCell ref="M106:M107"/>
    <mergeCell ref="M108:M109"/>
    <mergeCell ref="M110:M111"/>
    <mergeCell ref="N98:N99"/>
    <mergeCell ref="N100:N101"/>
    <mergeCell ref="N102:N103"/>
    <mergeCell ref="N104:N105"/>
    <mergeCell ref="N106:N107"/>
    <mergeCell ref="N108:N109"/>
    <mergeCell ref="N110:N111"/>
    <mergeCell ref="N141:N142"/>
    <mergeCell ref="M129:M130"/>
    <mergeCell ref="G187:G188"/>
    <mergeCell ref="H187:H188"/>
    <mergeCell ref="I187:I188"/>
    <mergeCell ref="J187:J188"/>
    <mergeCell ref="K187:K188"/>
    <mergeCell ref="L187:L188"/>
    <mergeCell ref="M187:M188"/>
    <mergeCell ref="N187:N188"/>
    <mergeCell ref="K143:K144"/>
    <mergeCell ref="L143:L144"/>
    <mergeCell ref="M143:M144"/>
    <mergeCell ref="N143:N144"/>
    <mergeCell ref="K145:K146"/>
    <mergeCell ref="L145:L146"/>
    <mergeCell ref="M145:M146"/>
    <mergeCell ref="N145:N146"/>
    <mergeCell ref="N135:N136"/>
    <mergeCell ref="I185:I186"/>
    <mergeCell ref="J176:J177"/>
    <mergeCell ref="K176:K177"/>
    <mergeCell ref="L176:L177"/>
    <mergeCell ref="M176:M177"/>
    <mergeCell ref="N176:N177"/>
    <mergeCell ref="G178:G179"/>
    <mergeCell ref="H178:H179"/>
    <mergeCell ref="I178:I179"/>
    <mergeCell ref="J178:J179"/>
    <mergeCell ref="K178:K179"/>
    <mergeCell ref="L178:L179"/>
    <mergeCell ref="M178:M179"/>
    <mergeCell ref="N178:N179"/>
    <mergeCell ref="J180:J181"/>
    <mergeCell ref="K180:K181"/>
    <mergeCell ref="L180:L181"/>
    <mergeCell ref="M180:M181"/>
    <mergeCell ref="N180:N181"/>
    <mergeCell ref="G183:G184"/>
    <mergeCell ref="H183:H184"/>
    <mergeCell ref="I183:I184"/>
    <mergeCell ref="J183:J184"/>
    <mergeCell ref="F174:F175"/>
    <mergeCell ref="G174:G175"/>
    <mergeCell ref="H174:H175"/>
    <mergeCell ref="I174:I175"/>
    <mergeCell ref="J174:J175"/>
    <mergeCell ref="K174:K175"/>
    <mergeCell ref="L174:L175"/>
    <mergeCell ref="M174:M175"/>
    <mergeCell ref="N174:N175"/>
    <mergeCell ref="K137:K138"/>
    <mergeCell ref="L137:L138"/>
    <mergeCell ref="M137:M138"/>
    <mergeCell ref="N137:N138"/>
    <mergeCell ref="K139:K140"/>
    <mergeCell ref="L139:L140"/>
    <mergeCell ref="M139:M140"/>
    <mergeCell ref="N139:N140"/>
    <mergeCell ref="N147:N148"/>
    <mergeCell ref="F189:F190"/>
    <mergeCell ref="G189:G190"/>
    <mergeCell ref="H189:H190"/>
    <mergeCell ref="I189:I190"/>
    <mergeCell ref="J189:J190"/>
    <mergeCell ref="K189:K190"/>
    <mergeCell ref="L189:L190"/>
    <mergeCell ref="M189:M190"/>
    <mergeCell ref="N189:N190"/>
    <mergeCell ref="F176:F177"/>
    <mergeCell ref="F178:F179"/>
    <mergeCell ref="F180:F181"/>
    <mergeCell ref="F183:F184"/>
    <mergeCell ref="F185:F186"/>
    <mergeCell ref="F187:F188"/>
    <mergeCell ref="G176:G177"/>
    <mergeCell ref="H176:H177"/>
    <mergeCell ref="I176:I177"/>
    <mergeCell ref="G180:G181"/>
    <mergeCell ref="H180:H181"/>
    <mergeCell ref="I180:I181"/>
    <mergeCell ref="G185:G186"/>
    <mergeCell ref="H185:H186"/>
    <mergeCell ref="K183:K184"/>
    <mergeCell ref="L183:L184"/>
    <mergeCell ref="M183:M184"/>
    <mergeCell ref="N183:N184"/>
    <mergeCell ref="J185:J186"/>
    <mergeCell ref="K185:K186"/>
    <mergeCell ref="L185:L186"/>
    <mergeCell ref="M185:M186"/>
    <mergeCell ref="N185:N186"/>
    <mergeCell ref="F170:F171"/>
    <mergeCell ref="G170:G171"/>
    <mergeCell ref="H170:H171"/>
    <mergeCell ref="I170:I171"/>
    <mergeCell ref="J170:J171"/>
    <mergeCell ref="K170:K171"/>
    <mergeCell ref="L170:L171"/>
    <mergeCell ref="M170:M171"/>
    <mergeCell ref="N170:N171"/>
    <mergeCell ref="F172:F173"/>
    <mergeCell ref="G172:G173"/>
    <mergeCell ref="H172:H173"/>
    <mergeCell ref="I172:I173"/>
    <mergeCell ref="J172:J173"/>
    <mergeCell ref="K172:K173"/>
    <mergeCell ref="L172:L173"/>
    <mergeCell ref="M172:M173"/>
    <mergeCell ref="N172:N173"/>
    <mergeCell ref="F166:F167"/>
    <mergeCell ref="G166:G167"/>
    <mergeCell ref="H166:H167"/>
    <mergeCell ref="I166:I167"/>
    <mergeCell ref="J166:J167"/>
    <mergeCell ref="K166:K167"/>
    <mergeCell ref="L166:L167"/>
    <mergeCell ref="M166:M167"/>
    <mergeCell ref="N166:N167"/>
    <mergeCell ref="F168:F169"/>
    <mergeCell ref="G168:G169"/>
    <mergeCell ref="H168:H169"/>
    <mergeCell ref="I168:I169"/>
    <mergeCell ref="J168:J169"/>
    <mergeCell ref="K168:K169"/>
    <mergeCell ref="L168:L169"/>
    <mergeCell ref="M168:M169"/>
    <mergeCell ref="N168:N169"/>
    <mergeCell ref="J160:J161"/>
    <mergeCell ref="K160:K161"/>
    <mergeCell ref="L160:L161"/>
    <mergeCell ref="M160:M161"/>
    <mergeCell ref="N160:N161"/>
    <mergeCell ref="F162:F163"/>
    <mergeCell ref="G162:G163"/>
    <mergeCell ref="H162:H163"/>
    <mergeCell ref="I162:I163"/>
    <mergeCell ref="J162:J163"/>
    <mergeCell ref="K162:K163"/>
    <mergeCell ref="L162:L163"/>
    <mergeCell ref="M162:M163"/>
    <mergeCell ref="N162:N163"/>
    <mergeCell ref="F164:F165"/>
    <mergeCell ref="G164:G165"/>
    <mergeCell ref="H164:H165"/>
    <mergeCell ref="I164:I165"/>
    <mergeCell ref="J164:J165"/>
    <mergeCell ref="K164:K165"/>
    <mergeCell ref="L164:L165"/>
    <mergeCell ref="M164:M165"/>
    <mergeCell ref="N164:N165"/>
    <mergeCell ref="B189:B190"/>
    <mergeCell ref="F154:F155"/>
    <mergeCell ref="G154:G155"/>
    <mergeCell ref="H154:H155"/>
    <mergeCell ref="I154:I155"/>
    <mergeCell ref="J154:J155"/>
    <mergeCell ref="K154:K155"/>
    <mergeCell ref="L154:L155"/>
    <mergeCell ref="M154:M155"/>
    <mergeCell ref="N154:N155"/>
    <mergeCell ref="F156:F157"/>
    <mergeCell ref="G156:G157"/>
    <mergeCell ref="H156:H157"/>
    <mergeCell ref="I156:I157"/>
    <mergeCell ref="J156:J157"/>
    <mergeCell ref="K156:K157"/>
    <mergeCell ref="L156:L157"/>
    <mergeCell ref="M156:M157"/>
    <mergeCell ref="N156:N157"/>
    <mergeCell ref="F158:F159"/>
    <mergeCell ref="G158:G159"/>
    <mergeCell ref="H158:H159"/>
    <mergeCell ref="I158:I159"/>
    <mergeCell ref="J158:J159"/>
    <mergeCell ref="K158:K159"/>
    <mergeCell ref="L158:L159"/>
    <mergeCell ref="M158:M159"/>
    <mergeCell ref="N158:N159"/>
    <mergeCell ref="F160:F161"/>
    <mergeCell ref="G160:G161"/>
    <mergeCell ref="H160:H161"/>
    <mergeCell ref="I160:I161"/>
    <mergeCell ref="B154:B155"/>
    <mergeCell ref="B156:B157"/>
    <mergeCell ref="B158:B159"/>
    <mergeCell ref="B160:B161"/>
    <mergeCell ref="B162:B163"/>
    <mergeCell ref="B164:B165"/>
    <mergeCell ref="B166:B167"/>
    <mergeCell ref="B168:B169"/>
    <mergeCell ref="B170:B171"/>
    <mergeCell ref="B172:B173"/>
    <mergeCell ref="B174:B175"/>
    <mergeCell ref="B176:B177"/>
    <mergeCell ref="B178:B179"/>
    <mergeCell ref="B180:B181"/>
    <mergeCell ref="B183:B184"/>
    <mergeCell ref="B185:B186"/>
    <mergeCell ref="B187:B188"/>
    <mergeCell ref="N149:N150"/>
    <mergeCell ref="I98:I99"/>
    <mergeCell ref="J98:J99"/>
    <mergeCell ref="I100:I101"/>
    <mergeCell ref="J100:J101"/>
    <mergeCell ref="I102:I103"/>
    <mergeCell ref="J102:J103"/>
    <mergeCell ref="I104:I105"/>
    <mergeCell ref="J104:J105"/>
    <mergeCell ref="I106:I107"/>
    <mergeCell ref="J106:J107"/>
    <mergeCell ref="I108:I109"/>
    <mergeCell ref="J108:J109"/>
    <mergeCell ref="I110:I111"/>
    <mergeCell ref="J110:J111"/>
    <mergeCell ref="K98:K99"/>
    <mergeCell ref="K100:K101"/>
    <mergeCell ref="K102:K103"/>
    <mergeCell ref="K104:K105"/>
    <mergeCell ref="K106:K107"/>
    <mergeCell ref="K108:K109"/>
    <mergeCell ref="K110:K111"/>
    <mergeCell ref="K135:K136"/>
    <mergeCell ref="L135:L136"/>
    <mergeCell ref="L98:L99"/>
    <mergeCell ref="L100:L101"/>
    <mergeCell ref="L102:L103"/>
    <mergeCell ref="L104:L105"/>
    <mergeCell ref="L106:L107"/>
    <mergeCell ref="L108:L109"/>
    <mergeCell ref="L110:L111"/>
    <mergeCell ref="M98:M99"/>
    <mergeCell ref="L129:L130"/>
    <mergeCell ref="K131:K132"/>
    <mergeCell ref="L131:L132"/>
    <mergeCell ref="M131:M132"/>
    <mergeCell ref="K133:K134"/>
    <mergeCell ref="L133:L134"/>
    <mergeCell ref="M133:M134"/>
    <mergeCell ref="K149:K150"/>
    <mergeCell ref="L149:L150"/>
    <mergeCell ref="M149:M150"/>
    <mergeCell ref="M135:M136"/>
    <mergeCell ref="K141:K142"/>
    <mergeCell ref="L141:L142"/>
    <mergeCell ref="M141:M142"/>
    <mergeCell ref="K147:K148"/>
    <mergeCell ref="L147:L148"/>
    <mergeCell ref="M147:M148"/>
    <mergeCell ref="N115:N116"/>
    <mergeCell ref="N117:N118"/>
    <mergeCell ref="N119:N120"/>
    <mergeCell ref="N121:N122"/>
    <mergeCell ref="N123:N124"/>
    <mergeCell ref="N125:N126"/>
    <mergeCell ref="N127:N128"/>
    <mergeCell ref="N129:N130"/>
    <mergeCell ref="N131:N132"/>
    <mergeCell ref="N133:N134"/>
    <mergeCell ref="L115:L116"/>
    <mergeCell ref="M115:M116"/>
    <mergeCell ref="K115:K116"/>
    <mergeCell ref="K117:K118"/>
    <mergeCell ref="L117:L118"/>
    <mergeCell ref="M117:M118"/>
    <mergeCell ref="K119:K120"/>
    <mergeCell ref="L119:L120"/>
    <mergeCell ref="M119:M120"/>
    <mergeCell ref="K121:K122"/>
    <mergeCell ref="L121:L122"/>
    <mergeCell ref="M121:M122"/>
    <mergeCell ref="K123:K124"/>
    <mergeCell ref="L123:L124"/>
    <mergeCell ref="M123:M124"/>
    <mergeCell ref="K125:K126"/>
    <mergeCell ref="L125:L126"/>
    <mergeCell ref="M125:M126"/>
    <mergeCell ref="K127:K128"/>
    <mergeCell ref="L127:L128"/>
    <mergeCell ref="M127:M128"/>
    <mergeCell ref="K129:K130"/>
    <mergeCell ref="I149:I150"/>
    <mergeCell ref="J115:J116"/>
    <mergeCell ref="J117:J118"/>
    <mergeCell ref="J119:J120"/>
    <mergeCell ref="J121:J122"/>
    <mergeCell ref="J123:J124"/>
    <mergeCell ref="J125:J126"/>
    <mergeCell ref="J127:J128"/>
    <mergeCell ref="J129:J130"/>
    <mergeCell ref="J131:J132"/>
    <mergeCell ref="J133:J134"/>
    <mergeCell ref="J149:J150"/>
    <mergeCell ref="J135:J136"/>
    <mergeCell ref="J137:J138"/>
    <mergeCell ref="J139:J140"/>
    <mergeCell ref="J141:J142"/>
    <mergeCell ref="J143:J144"/>
    <mergeCell ref="J145:J146"/>
    <mergeCell ref="J147:J148"/>
    <mergeCell ref="I115:I116"/>
    <mergeCell ref="I117:I118"/>
    <mergeCell ref="I119:I120"/>
    <mergeCell ref="I121:I122"/>
    <mergeCell ref="I123:I124"/>
    <mergeCell ref="I125:I126"/>
    <mergeCell ref="I127:I128"/>
    <mergeCell ref="I129:I130"/>
    <mergeCell ref="I131:I132"/>
    <mergeCell ref="I133:I134"/>
    <mergeCell ref="I135:I136"/>
    <mergeCell ref="I137:I138"/>
    <mergeCell ref="I139:I140"/>
    <mergeCell ref="I141:I142"/>
    <mergeCell ref="I143:I144"/>
    <mergeCell ref="I145:I146"/>
    <mergeCell ref="I147:I148"/>
    <mergeCell ref="G149:G150"/>
    <mergeCell ref="H98:H99"/>
    <mergeCell ref="H115:H116"/>
    <mergeCell ref="H117:H118"/>
    <mergeCell ref="H119:H120"/>
    <mergeCell ref="H121:H122"/>
    <mergeCell ref="H123:H124"/>
    <mergeCell ref="H125:H126"/>
    <mergeCell ref="H127:H128"/>
    <mergeCell ref="H129:H130"/>
    <mergeCell ref="H131:H132"/>
    <mergeCell ref="H133:H134"/>
    <mergeCell ref="H135:H136"/>
    <mergeCell ref="H137:H138"/>
    <mergeCell ref="H139:H140"/>
    <mergeCell ref="H141:H142"/>
    <mergeCell ref="H143:H144"/>
    <mergeCell ref="H145:H146"/>
    <mergeCell ref="H147:H148"/>
    <mergeCell ref="H149:H150"/>
    <mergeCell ref="H100:H101"/>
    <mergeCell ref="H102:H103"/>
    <mergeCell ref="H104:H105"/>
    <mergeCell ref="H106:H107"/>
    <mergeCell ref="H108:H109"/>
    <mergeCell ref="H110:H111"/>
    <mergeCell ref="G115:G116"/>
    <mergeCell ref="G117:G118"/>
    <mergeCell ref="G119:G120"/>
    <mergeCell ref="G121:G122"/>
    <mergeCell ref="G123:G124"/>
    <mergeCell ref="G125:G126"/>
    <mergeCell ref="G127:G128"/>
    <mergeCell ref="G129:G130"/>
    <mergeCell ref="G131:G132"/>
    <mergeCell ref="G133:G134"/>
    <mergeCell ref="G135:G136"/>
    <mergeCell ref="G137:G138"/>
    <mergeCell ref="G139:G140"/>
    <mergeCell ref="G141:G142"/>
    <mergeCell ref="G143:G144"/>
    <mergeCell ref="G145:G146"/>
    <mergeCell ref="G147:G148"/>
    <mergeCell ref="F149:F150"/>
    <mergeCell ref="B115:B116"/>
    <mergeCell ref="B117:B118"/>
    <mergeCell ref="B119:B120"/>
    <mergeCell ref="B121:B122"/>
    <mergeCell ref="B123:B124"/>
    <mergeCell ref="B125:B126"/>
    <mergeCell ref="B127:B128"/>
    <mergeCell ref="B129:B130"/>
    <mergeCell ref="B131:B132"/>
    <mergeCell ref="B133:B134"/>
    <mergeCell ref="B135:B136"/>
    <mergeCell ref="B137:B138"/>
    <mergeCell ref="B139:B140"/>
    <mergeCell ref="B141:B142"/>
    <mergeCell ref="B143:B144"/>
    <mergeCell ref="B145:B146"/>
    <mergeCell ref="B147:B148"/>
    <mergeCell ref="B149:B150"/>
    <mergeCell ref="F115:F116"/>
    <mergeCell ref="F117:F118"/>
    <mergeCell ref="F119:F120"/>
    <mergeCell ref="F121:F122"/>
    <mergeCell ref="F123:F124"/>
    <mergeCell ref="F125:F126"/>
    <mergeCell ref="F127:F128"/>
    <mergeCell ref="F129:F130"/>
    <mergeCell ref="F131:F132"/>
    <mergeCell ref="F133:F134"/>
    <mergeCell ref="F135:F136"/>
    <mergeCell ref="F137:F138"/>
    <mergeCell ref="F139:F140"/>
    <mergeCell ref="F141:F142"/>
    <mergeCell ref="F143:F144"/>
    <mergeCell ref="F145:F146"/>
    <mergeCell ref="F147:F148"/>
    <mergeCell ref="N45:N46"/>
    <mergeCell ref="O45:O46"/>
    <mergeCell ref="N47:N48"/>
    <mergeCell ref="O47:O48"/>
    <mergeCell ref="N31:N32"/>
    <mergeCell ref="O31:O32"/>
    <mergeCell ref="N43:N44"/>
    <mergeCell ref="O43:O44"/>
    <mergeCell ref="N49:N50"/>
    <mergeCell ref="O49:O50"/>
    <mergeCell ref="N51:N52"/>
    <mergeCell ref="O51:O52"/>
    <mergeCell ref="N68:N69"/>
    <mergeCell ref="O68:O69"/>
    <mergeCell ref="N64:N65"/>
    <mergeCell ref="O64:O65"/>
    <mergeCell ref="N66:N67"/>
    <mergeCell ref="O66:O67"/>
    <mergeCell ref="N60:N61"/>
    <mergeCell ref="O60:O61"/>
    <mergeCell ref="N62:N63"/>
    <mergeCell ref="O62:O63"/>
    <mergeCell ref="N8:N9"/>
    <mergeCell ref="O8:O9"/>
    <mergeCell ref="N10:N11"/>
    <mergeCell ref="O10:O11"/>
    <mergeCell ref="N4:N5"/>
    <mergeCell ref="O4:O5"/>
    <mergeCell ref="N6:N7"/>
    <mergeCell ref="O6:O7"/>
    <mergeCell ref="N12:N13"/>
    <mergeCell ref="O12:O13"/>
    <mergeCell ref="N27:N28"/>
    <mergeCell ref="O27:O28"/>
    <mergeCell ref="N29:N30"/>
    <mergeCell ref="O29:O30"/>
    <mergeCell ref="N23:N24"/>
    <mergeCell ref="O23:O24"/>
    <mergeCell ref="N25:N26"/>
    <mergeCell ref="O25:O26"/>
    <mergeCell ref="L45:L46"/>
    <mergeCell ref="M45:M46"/>
    <mergeCell ref="L29:L30"/>
    <mergeCell ref="M29:M30"/>
    <mergeCell ref="L31:L32"/>
    <mergeCell ref="M31:M32"/>
    <mergeCell ref="L51:L52"/>
    <mergeCell ref="M51:M52"/>
    <mergeCell ref="L60:L61"/>
    <mergeCell ref="M60:M61"/>
    <mergeCell ref="L47:L48"/>
    <mergeCell ref="M47:M48"/>
    <mergeCell ref="L49:L50"/>
    <mergeCell ref="M49:M50"/>
    <mergeCell ref="L66:L67"/>
    <mergeCell ref="M66:M67"/>
    <mergeCell ref="L68:L69"/>
    <mergeCell ref="M68:M69"/>
    <mergeCell ref="L62:L63"/>
    <mergeCell ref="M62:M63"/>
    <mergeCell ref="L64:L65"/>
    <mergeCell ref="M64:M65"/>
    <mergeCell ref="L25:L26"/>
    <mergeCell ref="M25:M26"/>
    <mergeCell ref="L27:L28"/>
    <mergeCell ref="M27:M28"/>
    <mergeCell ref="L23:L24"/>
    <mergeCell ref="M23:M24"/>
    <mergeCell ref="L4:L5"/>
    <mergeCell ref="L6:L7"/>
    <mergeCell ref="L8:L9"/>
    <mergeCell ref="L10:L11"/>
    <mergeCell ref="L12:L13"/>
    <mergeCell ref="M4:M5"/>
    <mergeCell ref="M6:M7"/>
    <mergeCell ref="M8:M9"/>
    <mergeCell ref="M10:M11"/>
    <mergeCell ref="M12:M13"/>
    <mergeCell ref="L43:L44"/>
    <mergeCell ref="M43:M44"/>
    <mergeCell ref="F45:F46"/>
    <mergeCell ref="G45:G46"/>
    <mergeCell ref="H45:H46"/>
    <mergeCell ref="I45:I46"/>
    <mergeCell ref="J45:J46"/>
    <mergeCell ref="F47:F48"/>
    <mergeCell ref="G47:G48"/>
    <mergeCell ref="H47:H48"/>
    <mergeCell ref="I47:I48"/>
    <mergeCell ref="J47:J48"/>
    <mergeCell ref="G49:G50"/>
    <mergeCell ref="H49:H50"/>
    <mergeCell ref="I49:I50"/>
    <mergeCell ref="J49:J50"/>
    <mergeCell ref="F51:F52"/>
    <mergeCell ref="G51:G52"/>
    <mergeCell ref="H51:H52"/>
    <mergeCell ref="I51:I52"/>
    <mergeCell ref="J51:J52"/>
    <mergeCell ref="J60:J61"/>
    <mergeCell ref="F62:F63"/>
    <mergeCell ref="G62:G63"/>
    <mergeCell ref="H62:H63"/>
    <mergeCell ref="I62:I63"/>
    <mergeCell ref="J62:J63"/>
    <mergeCell ref="B51:B52"/>
    <mergeCell ref="B60:B61"/>
    <mergeCell ref="B62:B63"/>
    <mergeCell ref="G68:G69"/>
    <mergeCell ref="H68:H69"/>
    <mergeCell ref="I68:I69"/>
    <mergeCell ref="J68:J69"/>
    <mergeCell ref="F43:F44"/>
    <mergeCell ref="G43:G44"/>
    <mergeCell ref="H43:H44"/>
    <mergeCell ref="I43:I44"/>
    <mergeCell ref="J43:J44"/>
    <mergeCell ref="F64:F65"/>
    <mergeCell ref="G64:G65"/>
    <mergeCell ref="H64:H65"/>
    <mergeCell ref="I64:I65"/>
    <mergeCell ref="J64:J65"/>
    <mergeCell ref="F66:F67"/>
    <mergeCell ref="G66:G67"/>
    <mergeCell ref="H66:H67"/>
    <mergeCell ref="I66:I67"/>
    <mergeCell ref="J66:J67"/>
    <mergeCell ref="F60:F61"/>
    <mergeCell ref="G60:G61"/>
    <mergeCell ref="H60:H61"/>
    <mergeCell ref="I60:I61"/>
    <mergeCell ref="I27:I28"/>
    <mergeCell ref="J27:J28"/>
    <mergeCell ref="B25:B26"/>
    <mergeCell ref="F25:F26"/>
    <mergeCell ref="G25:G26"/>
    <mergeCell ref="H25:H26"/>
    <mergeCell ref="I25:I26"/>
    <mergeCell ref="J25:J26"/>
    <mergeCell ref="G31:G32"/>
    <mergeCell ref="H31:H32"/>
    <mergeCell ref="I31:I32"/>
    <mergeCell ref="J31:J32"/>
    <mergeCell ref="B29:B30"/>
    <mergeCell ref="F29:F30"/>
    <mergeCell ref="G29:G30"/>
    <mergeCell ref="H29:H30"/>
    <mergeCell ref="I29:I30"/>
    <mergeCell ref="J29:J30"/>
    <mergeCell ref="B31:B32"/>
    <mergeCell ref="F31:F32"/>
    <mergeCell ref="B80:B81"/>
    <mergeCell ref="B82:B83"/>
    <mergeCell ref="G78:G79"/>
    <mergeCell ref="G80:G81"/>
    <mergeCell ref="G82:G83"/>
    <mergeCell ref="I78:I79"/>
    <mergeCell ref="J78:J79"/>
    <mergeCell ref="I80:I81"/>
    <mergeCell ref="J80:J81"/>
    <mergeCell ref="I82:I83"/>
    <mergeCell ref="J82:J83"/>
    <mergeCell ref="B8:B9"/>
    <mergeCell ref="F8:F9"/>
    <mergeCell ref="G8:G9"/>
    <mergeCell ref="H8:H9"/>
    <mergeCell ref="I8:I9"/>
    <mergeCell ref="J8:J9"/>
    <mergeCell ref="B12:B13"/>
    <mergeCell ref="F12:F13"/>
    <mergeCell ref="G12:G13"/>
    <mergeCell ref="H12:H13"/>
    <mergeCell ref="I12:I13"/>
    <mergeCell ref="J12:J13"/>
    <mergeCell ref="B10:B11"/>
    <mergeCell ref="F10:F11"/>
    <mergeCell ref="G10:G11"/>
    <mergeCell ref="H10:H11"/>
    <mergeCell ref="I10:I11"/>
    <mergeCell ref="J10:J11"/>
    <mergeCell ref="H23:H24"/>
    <mergeCell ref="I23:I24"/>
    <mergeCell ref="J23:J24"/>
    <mergeCell ref="B4:B5"/>
    <mergeCell ref="F4:F5"/>
    <mergeCell ref="B27:B28"/>
    <mergeCell ref="F27:F28"/>
    <mergeCell ref="B64:B65"/>
    <mergeCell ref="B66:B67"/>
    <mergeCell ref="B68:B69"/>
    <mergeCell ref="B43:B44"/>
    <mergeCell ref="B45:B46"/>
    <mergeCell ref="B47:B48"/>
    <mergeCell ref="B49:B50"/>
    <mergeCell ref="F68:F69"/>
    <mergeCell ref="F49:F50"/>
    <mergeCell ref="G4:G5"/>
    <mergeCell ref="H4:H5"/>
    <mergeCell ref="I4:I5"/>
    <mergeCell ref="J4:J5"/>
    <mergeCell ref="B6:B7"/>
    <mergeCell ref="F6:F7"/>
    <mergeCell ref="G6:G7"/>
    <mergeCell ref="H6:H7"/>
    <mergeCell ref="I6:I7"/>
    <mergeCell ref="J6:J7"/>
    <mergeCell ref="F16:F17"/>
    <mergeCell ref="G16:G17"/>
    <mergeCell ref="B23:B24"/>
    <mergeCell ref="F23:F24"/>
    <mergeCell ref="G23:G24"/>
    <mergeCell ref="F14:F15"/>
    <mergeCell ref="G14:G15"/>
    <mergeCell ref="G27:G28"/>
    <mergeCell ref="H27:H28"/>
    <mergeCell ref="B102:B103"/>
    <mergeCell ref="B104:B105"/>
    <mergeCell ref="B106:B107"/>
    <mergeCell ref="B108:B109"/>
    <mergeCell ref="B110:B111"/>
    <mergeCell ref="F78:F79"/>
    <mergeCell ref="F80:F81"/>
    <mergeCell ref="F82:F83"/>
    <mergeCell ref="F84:F85"/>
    <mergeCell ref="F86:F87"/>
    <mergeCell ref="F88:F89"/>
    <mergeCell ref="F90:F91"/>
    <mergeCell ref="F92:F93"/>
    <mergeCell ref="F94:F95"/>
    <mergeCell ref="F96:F97"/>
    <mergeCell ref="F98:F99"/>
    <mergeCell ref="F100:F101"/>
    <mergeCell ref="F102:F103"/>
    <mergeCell ref="F104:F105"/>
    <mergeCell ref="F106:F107"/>
    <mergeCell ref="F108:F109"/>
    <mergeCell ref="F110:F111"/>
    <mergeCell ref="B84:B85"/>
    <mergeCell ref="B86:B87"/>
    <mergeCell ref="B88:B89"/>
    <mergeCell ref="B90:B91"/>
    <mergeCell ref="B92:B93"/>
    <mergeCell ref="B94:B95"/>
    <mergeCell ref="B96:B97"/>
    <mergeCell ref="B98:B99"/>
    <mergeCell ref="B100:B101"/>
    <mergeCell ref="B78:B79"/>
    <mergeCell ref="I86:I87"/>
    <mergeCell ref="J86:J87"/>
    <mergeCell ref="I88:I89"/>
    <mergeCell ref="J88:J89"/>
    <mergeCell ref="I90:I91"/>
    <mergeCell ref="J90:J91"/>
    <mergeCell ref="I92:I93"/>
    <mergeCell ref="J92:J93"/>
    <mergeCell ref="G102:G103"/>
    <mergeCell ref="G104:G105"/>
    <mergeCell ref="G106:G107"/>
    <mergeCell ref="G108:G109"/>
    <mergeCell ref="G110:G111"/>
    <mergeCell ref="H78:H79"/>
    <mergeCell ref="H80:H81"/>
    <mergeCell ref="H82:H83"/>
    <mergeCell ref="H84:H85"/>
    <mergeCell ref="H86:H87"/>
    <mergeCell ref="H88:H89"/>
    <mergeCell ref="H90:H91"/>
    <mergeCell ref="H92:H93"/>
    <mergeCell ref="H94:H95"/>
    <mergeCell ref="H96:H97"/>
    <mergeCell ref="G84:G85"/>
    <mergeCell ref="G86:G87"/>
    <mergeCell ref="G88:G89"/>
    <mergeCell ref="G90:G91"/>
    <mergeCell ref="G92:G93"/>
    <mergeCell ref="G94:G95"/>
    <mergeCell ref="G96:G97"/>
    <mergeCell ref="G98:G99"/>
    <mergeCell ref="G100:G101"/>
    <mergeCell ref="K31:K32"/>
    <mergeCell ref="K43:K44"/>
    <mergeCell ref="K45:K46"/>
    <mergeCell ref="K47:K48"/>
    <mergeCell ref="K49:K50"/>
    <mergeCell ref="K51:K52"/>
    <mergeCell ref="K60:K61"/>
    <mergeCell ref="K62:K63"/>
    <mergeCell ref="K64:K65"/>
    <mergeCell ref="K4:K5"/>
    <mergeCell ref="K6:K7"/>
    <mergeCell ref="K8:K9"/>
    <mergeCell ref="K10:K11"/>
    <mergeCell ref="K12:K13"/>
    <mergeCell ref="K23:K24"/>
    <mergeCell ref="K25:K26"/>
    <mergeCell ref="K27:K28"/>
    <mergeCell ref="K29:K30"/>
    <mergeCell ref="O78:O79"/>
    <mergeCell ref="O80:O81"/>
    <mergeCell ref="O82:O83"/>
    <mergeCell ref="O84:O85"/>
    <mergeCell ref="O86:O87"/>
    <mergeCell ref="N88:N89"/>
    <mergeCell ref="N90:N91"/>
    <mergeCell ref="N92:N93"/>
    <mergeCell ref="N94:N95"/>
    <mergeCell ref="N96:N97"/>
    <mergeCell ref="K66:K67"/>
    <mergeCell ref="K68:K69"/>
    <mergeCell ref="K78:K79"/>
    <mergeCell ref="K80:K81"/>
    <mergeCell ref="K82:K83"/>
    <mergeCell ref="K84:K85"/>
    <mergeCell ref="K86:K87"/>
    <mergeCell ref="K88:K89"/>
    <mergeCell ref="K90:K91"/>
    <mergeCell ref="L78:L79"/>
    <mergeCell ref="M78:M79"/>
    <mergeCell ref="L80:L81"/>
    <mergeCell ref="M80:M81"/>
    <mergeCell ref="L82:L83"/>
    <mergeCell ref="M82:M83"/>
    <mergeCell ref="L84:L85"/>
    <mergeCell ref="M84:M85"/>
    <mergeCell ref="L86:L87"/>
    <mergeCell ref="M86:M87"/>
    <mergeCell ref="L88:L89"/>
    <mergeCell ref="M88:M89"/>
    <mergeCell ref="L90:L91"/>
    <mergeCell ref="F194:F195"/>
    <mergeCell ref="G194:G195"/>
    <mergeCell ref="H194:H195"/>
    <mergeCell ref="I194:I195"/>
    <mergeCell ref="J194:J195"/>
    <mergeCell ref="K194:K195"/>
    <mergeCell ref="B194:B195"/>
    <mergeCell ref="B196:B197"/>
    <mergeCell ref="B198:B199"/>
    <mergeCell ref="K196:K197"/>
    <mergeCell ref="K198:K199"/>
    <mergeCell ref="K92:K93"/>
    <mergeCell ref="K94:K95"/>
    <mergeCell ref="K96:K97"/>
    <mergeCell ref="N78:N79"/>
    <mergeCell ref="N80:N81"/>
    <mergeCell ref="N82:N83"/>
    <mergeCell ref="N84:N85"/>
    <mergeCell ref="N86:N87"/>
    <mergeCell ref="I94:I95"/>
    <mergeCell ref="J94:J95"/>
    <mergeCell ref="I96:I97"/>
    <mergeCell ref="J96:J97"/>
    <mergeCell ref="M90:M91"/>
    <mergeCell ref="L92:L93"/>
    <mergeCell ref="M92:M93"/>
    <mergeCell ref="L94:L95"/>
    <mergeCell ref="M94:M95"/>
    <mergeCell ref="L96:L97"/>
    <mergeCell ref="M96:M97"/>
    <mergeCell ref="I84:I85"/>
    <mergeCell ref="J84:J85"/>
    <mergeCell ref="B218:B219"/>
    <mergeCell ref="B220:B221"/>
    <mergeCell ref="B222:B223"/>
    <mergeCell ref="B224:B225"/>
    <mergeCell ref="B226:B227"/>
    <mergeCell ref="B231:B232"/>
    <mergeCell ref="B233:B234"/>
    <mergeCell ref="B235:B236"/>
    <mergeCell ref="B237:B238"/>
    <mergeCell ref="B200:B201"/>
    <mergeCell ref="B202:B203"/>
    <mergeCell ref="B204:B205"/>
    <mergeCell ref="B206:B207"/>
    <mergeCell ref="B208:B209"/>
    <mergeCell ref="B210:B211"/>
    <mergeCell ref="B212:B213"/>
    <mergeCell ref="B214:B215"/>
    <mergeCell ref="B216:B217"/>
    <mergeCell ref="B294:B295"/>
    <mergeCell ref="B257:B258"/>
    <mergeCell ref="B259:B260"/>
    <mergeCell ref="B261:B262"/>
    <mergeCell ref="B263:B264"/>
    <mergeCell ref="B265:B266"/>
    <mergeCell ref="B270:B271"/>
    <mergeCell ref="B272:B273"/>
    <mergeCell ref="B274:B275"/>
    <mergeCell ref="B276:B277"/>
    <mergeCell ref="B239:B240"/>
    <mergeCell ref="B241:B242"/>
    <mergeCell ref="B243:B244"/>
    <mergeCell ref="B245:B246"/>
    <mergeCell ref="B247:B248"/>
    <mergeCell ref="B249:B250"/>
    <mergeCell ref="B251:B252"/>
    <mergeCell ref="B253:B254"/>
    <mergeCell ref="B255:B256"/>
    <mergeCell ref="B296:B297"/>
    <mergeCell ref="B298:B299"/>
    <mergeCell ref="B300:B301"/>
    <mergeCell ref="B302:B303"/>
    <mergeCell ref="F196:F197"/>
    <mergeCell ref="G196:G197"/>
    <mergeCell ref="H196:H197"/>
    <mergeCell ref="I196:I197"/>
    <mergeCell ref="J196:J197"/>
    <mergeCell ref="F198:F199"/>
    <mergeCell ref="G198:G199"/>
    <mergeCell ref="H198:H199"/>
    <mergeCell ref="I198:I199"/>
    <mergeCell ref="J198:J199"/>
    <mergeCell ref="F200:F201"/>
    <mergeCell ref="G200:G201"/>
    <mergeCell ref="H200:H201"/>
    <mergeCell ref="I200:I201"/>
    <mergeCell ref="J200:J201"/>
    <mergeCell ref="F206:F207"/>
    <mergeCell ref="G206:G207"/>
    <mergeCell ref="H206:H207"/>
    <mergeCell ref="I206:I207"/>
    <mergeCell ref="J206:J207"/>
    <mergeCell ref="B278:B279"/>
    <mergeCell ref="B280:B281"/>
    <mergeCell ref="B282:B283"/>
    <mergeCell ref="B284:B285"/>
    <mergeCell ref="B286:B287"/>
    <mergeCell ref="B288:B289"/>
    <mergeCell ref="B290:B291"/>
    <mergeCell ref="B292:B293"/>
    <mergeCell ref="K206:K207"/>
    <mergeCell ref="F208:F209"/>
    <mergeCell ref="G208:G209"/>
    <mergeCell ref="H208:H209"/>
    <mergeCell ref="I208:I209"/>
    <mergeCell ref="J208:J209"/>
    <mergeCell ref="K208:K209"/>
    <mergeCell ref="F210:F211"/>
    <mergeCell ref="G210:G211"/>
    <mergeCell ref="H210:H211"/>
    <mergeCell ref="I210:I211"/>
    <mergeCell ref="J210:J211"/>
    <mergeCell ref="K210:K211"/>
    <mergeCell ref="K200:K201"/>
    <mergeCell ref="F202:F203"/>
    <mergeCell ref="G202:G203"/>
    <mergeCell ref="H202:H203"/>
    <mergeCell ref="I202:I203"/>
    <mergeCell ref="J202:J203"/>
    <mergeCell ref="K202:K203"/>
    <mergeCell ref="F204:F205"/>
    <mergeCell ref="G204:G205"/>
    <mergeCell ref="H204:H205"/>
    <mergeCell ref="I204:I205"/>
    <mergeCell ref="J204:J205"/>
    <mergeCell ref="K204:K205"/>
    <mergeCell ref="F216:F217"/>
    <mergeCell ref="G216:G217"/>
    <mergeCell ref="H216:H217"/>
    <mergeCell ref="I216:I217"/>
    <mergeCell ref="J216:J217"/>
    <mergeCell ref="K216:K217"/>
    <mergeCell ref="F218:F219"/>
    <mergeCell ref="G218:G219"/>
    <mergeCell ref="H218:H219"/>
    <mergeCell ref="I218:I219"/>
    <mergeCell ref="J218:J219"/>
    <mergeCell ref="K218:K219"/>
    <mergeCell ref="F212:F213"/>
    <mergeCell ref="G212:G213"/>
    <mergeCell ref="H212:H213"/>
    <mergeCell ref="I212:I213"/>
    <mergeCell ref="J212:J213"/>
    <mergeCell ref="K212:K213"/>
    <mergeCell ref="F214:F215"/>
    <mergeCell ref="G214:G215"/>
    <mergeCell ref="H214:H215"/>
    <mergeCell ref="I214:I215"/>
    <mergeCell ref="J214:J215"/>
    <mergeCell ref="K214:K215"/>
    <mergeCell ref="F224:F225"/>
    <mergeCell ref="G224:G225"/>
    <mergeCell ref="H224:H225"/>
    <mergeCell ref="I224:I225"/>
    <mergeCell ref="J224:J225"/>
    <mergeCell ref="K224:K225"/>
    <mergeCell ref="F226:F227"/>
    <mergeCell ref="G226:G227"/>
    <mergeCell ref="H226:H227"/>
    <mergeCell ref="I226:I227"/>
    <mergeCell ref="J226:J227"/>
    <mergeCell ref="K226:K227"/>
    <mergeCell ref="F220:F221"/>
    <mergeCell ref="G220:G221"/>
    <mergeCell ref="H220:H221"/>
    <mergeCell ref="I220:I221"/>
    <mergeCell ref="J220:J221"/>
    <mergeCell ref="K220:K221"/>
    <mergeCell ref="F222:F223"/>
    <mergeCell ref="G222:G223"/>
    <mergeCell ref="H222:H223"/>
    <mergeCell ref="I222:I223"/>
    <mergeCell ref="J222:J223"/>
    <mergeCell ref="K222:K223"/>
    <mergeCell ref="F235:F236"/>
    <mergeCell ref="G235:G236"/>
    <mergeCell ref="H235:H236"/>
    <mergeCell ref="I235:I236"/>
    <mergeCell ref="J235:J236"/>
    <mergeCell ref="K235:K236"/>
    <mergeCell ref="F237:F238"/>
    <mergeCell ref="G237:G238"/>
    <mergeCell ref="H237:H238"/>
    <mergeCell ref="I237:I238"/>
    <mergeCell ref="J237:J238"/>
    <mergeCell ref="K237:K238"/>
    <mergeCell ref="F231:F232"/>
    <mergeCell ref="G231:G232"/>
    <mergeCell ref="H231:H232"/>
    <mergeCell ref="I231:I232"/>
    <mergeCell ref="J231:J232"/>
    <mergeCell ref="K231:K232"/>
    <mergeCell ref="F233:F234"/>
    <mergeCell ref="G233:G234"/>
    <mergeCell ref="H233:H234"/>
    <mergeCell ref="I233:I234"/>
    <mergeCell ref="J233:J234"/>
    <mergeCell ref="K233:K234"/>
    <mergeCell ref="F243:F244"/>
    <mergeCell ref="G243:G244"/>
    <mergeCell ref="H243:H244"/>
    <mergeCell ref="I243:I244"/>
    <mergeCell ref="J243:J244"/>
    <mergeCell ref="K243:K244"/>
    <mergeCell ref="F245:F246"/>
    <mergeCell ref="G245:G246"/>
    <mergeCell ref="H245:H246"/>
    <mergeCell ref="I245:I246"/>
    <mergeCell ref="J245:J246"/>
    <mergeCell ref="K245:K246"/>
    <mergeCell ref="F239:F240"/>
    <mergeCell ref="G239:G240"/>
    <mergeCell ref="H239:H240"/>
    <mergeCell ref="I239:I240"/>
    <mergeCell ref="J239:J240"/>
    <mergeCell ref="K239:K240"/>
    <mergeCell ref="F241:F242"/>
    <mergeCell ref="G241:G242"/>
    <mergeCell ref="H241:H242"/>
    <mergeCell ref="I241:I242"/>
    <mergeCell ref="J241:J242"/>
    <mergeCell ref="K241:K242"/>
    <mergeCell ref="F251:F252"/>
    <mergeCell ref="G251:G252"/>
    <mergeCell ref="H251:H252"/>
    <mergeCell ref="I251:I252"/>
    <mergeCell ref="J251:J252"/>
    <mergeCell ref="K251:K252"/>
    <mergeCell ref="F253:F254"/>
    <mergeCell ref="G253:G254"/>
    <mergeCell ref="H253:H254"/>
    <mergeCell ref="I253:I254"/>
    <mergeCell ref="J253:J254"/>
    <mergeCell ref="K253:K254"/>
    <mergeCell ref="F247:F248"/>
    <mergeCell ref="G247:G248"/>
    <mergeCell ref="H247:H248"/>
    <mergeCell ref="I247:I248"/>
    <mergeCell ref="J247:J248"/>
    <mergeCell ref="K247:K248"/>
    <mergeCell ref="F249:F250"/>
    <mergeCell ref="G249:G250"/>
    <mergeCell ref="H249:H250"/>
    <mergeCell ref="I249:I250"/>
    <mergeCell ref="J249:J250"/>
    <mergeCell ref="K249:K250"/>
    <mergeCell ref="F259:F260"/>
    <mergeCell ref="G259:G260"/>
    <mergeCell ref="H259:H260"/>
    <mergeCell ref="I259:I260"/>
    <mergeCell ref="J259:J260"/>
    <mergeCell ref="K259:K260"/>
    <mergeCell ref="F261:F262"/>
    <mergeCell ref="G261:G262"/>
    <mergeCell ref="H261:H262"/>
    <mergeCell ref="I261:I262"/>
    <mergeCell ref="J261:J262"/>
    <mergeCell ref="K261:K262"/>
    <mergeCell ref="F255:F256"/>
    <mergeCell ref="G255:G256"/>
    <mergeCell ref="H255:H256"/>
    <mergeCell ref="I255:I256"/>
    <mergeCell ref="J255:J256"/>
    <mergeCell ref="K255:K256"/>
    <mergeCell ref="F257:F258"/>
    <mergeCell ref="G257:G258"/>
    <mergeCell ref="H257:H258"/>
    <mergeCell ref="I257:I258"/>
    <mergeCell ref="J257:J258"/>
    <mergeCell ref="K257:K258"/>
    <mergeCell ref="F270:F271"/>
    <mergeCell ref="G270:G271"/>
    <mergeCell ref="H270:H271"/>
    <mergeCell ref="I270:I271"/>
    <mergeCell ref="J270:J271"/>
    <mergeCell ref="K270:K271"/>
    <mergeCell ref="F272:F273"/>
    <mergeCell ref="G272:G273"/>
    <mergeCell ref="H272:H273"/>
    <mergeCell ref="I272:I273"/>
    <mergeCell ref="J272:J273"/>
    <mergeCell ref="K272:K273"/>
    <mergeCell ref="F263:F264"/>
    <mergeCell ref="G263:G264"/>
    <mergeCell ref="H263:H264"/>
    <mergeCell ref="I263:I264"/>
    <mergeCell ref="J263:J264"/>
    <mergeCell ref="K263:K264"/>
    <mergeCell ref="F265:F266"/>
    <mergeCell ref="G265:G266"/>
    <mergeCell ref="H265:H266"/>
    <mergeCell ref="I265:I266"/>
    <mergeCell ref="J265:J266"/>
    <mergeCell ref="K265:K266"/>
    <mergeCell ref="F278:F279"/>
    <mergeCell ref="G278:G279"/>
    <mergeCell ref="H278:H279"/>
    <mergeCell ref="I278:I279"/>
    <mergeCell ref="J278:J279"/>
    <mergeCell ref="K278:K279"/>
    <mergeCell ref="F280:F281"/>
    <mergeCell ref="G280:G281"/>
    <mergeCell ref="H280:H281"/>
    <mergeCell ref="I280:I281"/>
    <mergeCell ref="J280:J281"/>
    <mergeCell ref="K280:K281"/>
    <mergeCell ref="F274:F275"/>
    <mergeCell ref="G274:G275"/>
    <mergeCell ref="H274:H275"/>
    <mergeCell ref="I274:I275"/>
    <mergeCell ref="J274:J275"/>
    <mergeCell ref="K274:K275"/>
    <mergeCell ref="F276:F277"/>
    <mergeCell ref="G276:G277"/>
    <mergeCell ref="H276:H277"/>
    <mergeCell ref="I276:I277"/>
    <mergeCell ref="J276:J277"/>
    <mergeCell ref="K276:K277"/>
    <mergeCell ref="F286:F287"/>
    <mergeCell ref="G286:G287"/>
    <mergeCell ref="H286:H287"/>
    <mergeCell ref="I286:I287"/>
    <mergeCell ref="J286:J287"/>
    <mergeCell ref="K286:K287"/>
    <mergeCell ref="F288:F289"/>
    <mergeCell ref="G288:G289"/>
    <mergeCell ref="H288:H289"/>
    <mergeCell ref="I288:I289"/>
    <mergeCell ref="J288:J289"/>
    <mergeCell ref="K288:K289"/>
    <mergeCell ref="F282:F283"/>
    <mergeCell ref="G282:G283"/>
    <mergeCell ref="H282:H283"/>
    <mergeCell ref="I282:I283"/>
    <mergeCell ref="J282:J283"/>
    <mergeCell ref="K282:K283"/>
    <mergeCell ref="F284:F285"/>
    <mergeCell ref="G284:G285"/>
    <mergeCell ref="H284:H285"/>
    <mergeCell ref="I284:I285"/>
    <mergeCell ref="J284:J285"/>
    <mergeCell ref="K284:K285"/>
    <mergeCell ref="H300:H301"/>
    <mergeCell ref="I300:I301"/>
    <mergeCell ref="J300:J301"/>
    <mergeCell ref="K300:K301"/>
    <mergeCell ref="F294:F295"/>
    <mergeCell ref="G294:G295"/>
    <mergeCell ref="H294:H295"/>
    <mergeCell ref="I294:I295"/>
    <mergeCell ref="J294:J295"/>
    <mergeCell ref="K294:K295"/>
    <mergeCell ref="F296:F297"/>
    <mergeCell ref="G296:G297"/>
    <mergeCell ref="H296:H297"/>
    <mergeCell ref="I296:I297"/>
    <mergeCell ref="J296:J297"/>
    <mergeCell ref="K296:K297"/>
    <mergeCell ref="F290:F291"/>
    <mergeCell ref="G290:G291"/>
    <mergeCell ref="H290:H291"/>
    <mergeCell ref="I290:I291"/>
    <mergeCell ref="J290:J291"/>
    <mergeCell ref="K290:K291"/>
    <mergeCell ref="F292:F293"/>
    <mergeCell ref="G292:G293"/>
    <mergeCell ref="H292:H293"/>
    <mergeCell ref="I292:I293"/>
    <mergeCell ref="J292:J293"/>
    <mergeCell ref="K292:K293"/>
    <mergeCell ref="F302:F303"/>
    <mergeCell ref="G302:G303"/>
    <mergeCell ref="H302:H303"/>
    <mergeCell ref="I302:I303"/>
    <mergeCell ref="J302:J303"/>
    <mergeCell ref="K302:K303"/>
    <mergeCell ref="L194:L195"/>
    <mergeCell ref="M194:M195"/>
    <mergeCell ref="N194:N195"/>
    <mergeCell ref="L196:L197"/>
    <mergeCell ref="M196:M197"/>
    <mergeCell ref="N196:N197"/>
    <mergeCell ref="L198:L199"/>
    <mergeCell ref="M198:M199"/>
    <mergeCell ref="N198:N199"/>
    <mergeCell ref="L200:L201"/>
    <mergeCell ref="M200:M201"/>
    <mergeCell ref="N200:N201"/>
    <mergeCell ref="L202:L203"/>
    <mergeCell ref="M202:M203"/>
    <mergeCell ref="N202:N203"/>
    <mergeCell ref="L204:L205"/>
    <mergeCell ref="M204:M205"/>
    <mergeCell ref="N204:N205"/>
    <mergeCell ref="F298:F299"/>
    <mergeCell ref="G298:G299"/>
    <mergeCell ref="H298:H299"/>
    <mergeCell ref="I298:I299"/>
    <mergeCell ref="J298:J299"/>
    <mergeCell ref="K298:K299"/>
    <mergeCell ref="F300:F301"/>
    <mergeCell ref="G300:G301"/>
    <mergeCell ref="L212:L213"/>
    <mergeCell ref="M212:M213"/>
    <mergeCell ref="N212:N213"/>
    <mergeCell ref="L214:L215"/>
    <mergeCell ref="M214:M215"/>
    <mergeCell ref="N214:N215"/>
    <mergeCell ref="L216:L217"/>
    <mergeCell ref="M216:M217"/>
    <mergeCell ref="N216:N217"/>
    <mergeCell ref="L206:L207"/>
    <mergeCell ref="M206:M207"/>
    <mergeCell ref="N206:N207"/>
    <mergeCell ref="L208:L209"/>
    <mergeCell ref="M208:M209"/>
    <mergeCell ref="N208:N209"/>
    <mergeCell ref="L210:L211"/>
    <mergeCell ref="M210:M211"/>
    <mergeCell ref="N210:N211"/>
    <mergeCell ref="L224:L225"/>
    <mergeCell ref="M224:M225"/>
    <mergeCell ref="N224:N225"/>
    <mergeCell ref="L226:L227"/>
    <mergeCell ref="M226:M227"/>
    <mergeCell ref="N226:N227"/>
    <mergeCell ref="L231:L232"/>
    <mergeCell ref="M231:M232"/>
    <mergeCell ref="N231:N232"/>
    <mergeCell ref="L218:L219"/>
    <mergeCell ref="M218:M219"/>
    <mergeCell ref="N218:N219"/>
    <mergeCell ref="L220:L221"/>
    <mergeCell ref="M220:M221"/>
    <mergeCell ref="N220:N221"/>
    <mergeCell ref="L222:L223"/>
    <mergeCell ref="M222:M223"/>
    <mergeCell ref="N222:N223"/>
    <mergeCell ref="L239:L240"/>
    <mergeCell ref="M239:M240"/>
    <mergeCell ref="N239:N240"/>
    <mergeCell ref="L241:L242"/>
    <mergeCell ref="M241:M242"/>
    <mergeCell ref="N241:N242"/>
    <mergeCell ref="L243:L244"/>
    <mergeCell ref="M243:M244"/>
    <mergeCell ref="N243:N244"/>
    <mergeCell ref="L233:L234"/>
    <mergeCell ref="M233:M234"/>
    <mergeCell ref="N233:N234"/>
    <mergeCell ref="L235:L236"/>
    <mergeCell ref="M235:M236"/>
    <mergeCell ref="N235:N236"/>
    <mergeCell ref="L237:L238"/>
    <mergeCell ref="M237:M238"/>
    <mergeCell ref="N237:N238"/>
    <mergeCell ref="L251:L252"/>
    <mergeCell ref="M251:M252"/>
    <mergeCell ref="N251:N252"/>
    <mergeCell ref="L253:L254"/>
    <mergeCell ref="M253:M254"/>
    <mergeCell ref="N253:N254"/>
    <mergeCell ref="L255:L256"/>
    <mergeCell ref="M255:M256"/>
    <mergeCell ref="N255:N256"/>
    <mergeCell ref="L245:L246"/>
    <mergeCell ref="M245:M246"/>
    <mergeCell ref="N245:N246"/>
    <mergeCell ref="L247:L248"/>
    <mergeCell ref="M247:M248"/>
    <mergeCell ref="N247:N248"/>
    <mergeCell ref="L249:L250"/>
    <mergeCell ref="M249:M250"/>
    <mergeCell ref="N249:N250"/>
    <mergeCell ref="L263:L264"/>
    <mergeCell ref="M263:M264"/>
    <mergeCell ref="N263:N264"/>
    <mergeCell ref="L265:L266"/>
    <mergeCell ref="M265:M266"/>
    <mergeCell ref="N265:N266"/>
    <mergeCell ref="L270:L271"/>
    <mergeCell ref="M270:M271"/>
    <mergeCell ref="N270:N271"/>
    <mergeCell ref="L257:L258"/>
    <mergeCell ref="M257:M258"/>
    <mergeCell ref="N257:N258"/>
    <mergeCell ref="L259:L260"/>
    <mergeCell ref="M259:M260"/>
    <mergeCell ref="N259:N260"/>
    <mergeCell ref="L261:L262"/>
    <mergeCell ref="M261:M262"/>
    <mergeCell ref="N261:N262"/>
    <mergeCell ref="L278:L279"/>
    <mergeCell ref="M278:M279"/>
    <mergeCell ref="N278:N279"/>
    <mergeCell ref="L280:L281"/>
    <mergeCell ref="M280:M281"/>
    <mergeCell ref="N280:N281"/>
    <mergeCell ref="L282:L283"/>
    <mergeCell ref="M282:M283"/>
    <mergeCell ref="N282:N283"/>
    <mergeCell ref="L272:L273"/>
    <mergeCell ref="M272:M273"/>
    <mergeCell ref="N272:N273"/>
    <mergeCell ref="L274:L275"/>
    <mergeCell ref="M274:M275"/>
    <mergeCell ref="N274:N275"/>
    <mergeCell ref="L276:L277"/>
    <mergeCell ref="M276:M277"/>
    <mergeCell ref="N276:N277"/>
    <mergeCell ref="L302:L303"/>
    <mergeCell ref="M302:M303"/>
    <mergeCell ref="N302:N303"/>
    <mergeCell ref="O2:O3"/>
    <mergeCell ref="E117:E118"/>
    <mergeCell ref="L296:L297"/>
    <mergeCell ref="M296:M297"/>
    <mergeCell ref="N296:N297"/>
    <mergeCell ref="L298:L299"/>
    <mergeCell ref="M298:M299"/>
    <mergeCell ref="N298:N299"/>
    <mergeCell ref="L300:L301"/>
    <mergeCell ref="M300:M301"/>
    <mergeCell ref="N300:N301"/>
    <mergeCell ref="L290:L291"/>
    <mergeCell ref="M290:M291"/>
    <mergeCell ref="N290:N291"/>
    <mergeCell ref="L292:L293"/>
    <mergeCell ref="M292:M293"/>
    <mergeCell ref="N292:N293"/>
    <mergeCell ref="L294:L295"/>
    <mergeCell ref="M294:M295"/>
    <mergeCell ref="N294:N295"/>
    <mergeCell ref="L284:L285"/>
    <mergeCell ref="M284:M285"/>
    <mergeCell ref="N284:N285"/>
    <mergeCell ref="L286:L287"/>
    <mergeCell ref="M286:M287"/>
    <mergeCell ref="N286:N287"/>
    <mergeCell ref="L288:L289"/>
    <mergeCell ref="M288:M289"/>
    <mergeCell ref="N288:N289"/>
  </mergeCells>
  <phoneticPr fontId="3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900C32-E01C-47D6-8F83-3A1D00EA2FEC}">
  <dimension ref="A1:V97"/>
  <sheetViews>
    <sheetView workbookViewId="0"/>
  </sheetViews>
  <sheetFormatPr baseColWidth="10" defaultRowHeight="14.4" x14ac:dyDescent="0.3"/>
  <cols>
    <col min="1" max="1" width="11.5546875" style="16"/>
    <col min="2" max="3" width="8.77734375" style="16" bestFit="1" customWidth="1"/>
    <col min="4" max="5" width="10.44140625" style="16" bestFit="1" customWidth="1"/>
    <col min="6" max="11" width="8.77734375" style="16" bestFit="1" customWidth="1"/>
    <col min="12" max="12" width="11.5546875" style="16"/>
    <col min="13" max="22" width="6.44140625" style="16" bestFit="1" customWidth="1"/>
    <col min="23" max="16384" width="11.5546875" style="16"/>
  </cols>
  <sheetData>
    <row r="1" spans="1:22" x14ac:dyDescent="0.3">
      <c r="A1" s="16" t="s">
        <v>73</v>
      </c>
    </row>
    <row r="2" spans="1:22" x14ac:dyDescent="0.3">
      <c r="A2" s="16" t="s">
        <v>16</v>
      </c>
      <c r="B2" s="16" t="s">
        <v>74</v>
      </c>
      <c r="C2" s="16" t="s">
        <v>75</v>
      </c>
      <c r="D2" s="16" t="s">
        <v>76</v>
      </c>
      <c r="E2" s="16" t="s">
        <v>77</v>
      </c>
      <c r="F2" s="16" t="s">
        <v>78</v>
      </c>
      <c r="G2" s="16" t="s">
        <v>79</v>
      </c>
      <c r="H2" s="16" t="s">
        <v>80</v>
      </c>
      <c r="I2" s="16" t="s">
        <v>81</v>
      </c>
      <c r="J2" s="16" t="s">
        <v>82</v>
      </c>
      <c r="K2" s="16" t="s">
        <v>83</v>
      </c>
      <c r="L2" s="16" t="s">
        <v>84</v>
      </c>
      <c r="M2" s="16" t="s">
        <v>85</v>
      </c>
      <c r="N2" s="16" t="s">
        <v>86</v>
      </c>
      <c r="O2" s="16" t="s">
        <v>87</v>
      </c>
      <c r="P2" s="16" t="s">
        <v>88</v>
      </c>
      <c r="Q2" s="16" t="s">
        <v>89</v>
      </c>
      <c r="R2" s="16" t="s">
        <v>90</v>
      </c>
      <c r="S2" s="16" t="s">
        <v>91</v>
      </c>
      <c r="T2" s="16" t="s">
        <v>92</v>
      </c>
      <c r="U2" s="16" t="s">
        <v>93</v>
      </c>
      <c r="V2" s="16" t="s">
        <v>94</v>
      </c>
    </row>
    <row r="3" spans="1:22" x14ac:dyDescent="0.3">
      <c r="A3" s="16">
        <v>1</v>
      </c>
      <c r="B3" s="10">
        <v>48.788569690769734</v>
      </c>
      <c r="C3" s="10">
        <v>48.793500000000002</v>
      </c>
      <c r="D3" s="10">
        <v>48.79472637178015</v>
      </c>
      <c r="E3" s="10">
        <v>48.789902879527432</v>
      </c>
      <c r="F3" s="10">
        <v>48.792988920464268</v>
      </c>
      <c r="G3" s="10">
        <v>48.796300000000002</v>
      </c>
      <c r="H3" s="10">
        <v>48.792499999999997</v>
      </c>
      <c r="I3" s="10">
        <v>48.795699999999997</v>
      </c>
      <c r="J3" s="10">
        <v>48.793799999999997</v>
      </c>
      <c r="K3" s="26"/>
      <c r="L3" s="10">
        <f>AVERAGE(B3:K3)</f>
        <v>48.793109762504621</v>
      </c>
      <c r="M3" s="22">
        <f>IF(B3&gt;1,(B3-$L3)*1000,"")</f>
        <v>-4.540071734886908</v>
      </c>
      <c r="N3" s="22">
        <f t="shared" ref="N3:U4" si="0">IF(C3&gt;1,(C3-$L3)*1000,"")</f>
        <v>0.39023749538102948</v>
      </c>
      <c r="O3" s="22">
        <f t="shared" si="0"/>
        <v>1.6166092755298678</v>
      </c>
      <c r="P3" s="22">
        <f t="shared" si="0"/>
        <v>-3.2068829771887408</v>
      </c>
      <c r="Q3" s="22">
        <f t="shared" si="0"/>
        <v>-0.12084204035289758</v>
      </c>
      <c r="R3" s="22">
        <f t="shared" si="0"/>
        <v>3.1902374953816093</v>
      </c>
      <c r="S3" s="22">
        <f t="shared" si="0"/>
        <v>-0.60976250462374537</v>
      </c>
      <c r="T3" s="22">
        <f t="shared" si="0"/>
        <v>2.5902374953759022</v>
      </c>
      <c r="U3" s="22">
        <f t="shared" si="0"/>
        <v>0.69023749537677759</v>
      </c>
      <c r="V3" s="26" t="str">
        <f t="shared" ref="T3:V13" si="1">IF(K3&gt;1,(K3-$L3)*1000,"")</f>
        <v/>
      </c>
    </row>
    <row r="4" spans="1:22" x14ac:dyDescent="0.3">
      <c r="A4" s="16">
        <v>2</v>
      </c>
      <c r="B4" s="10">
        <v>48.257803337309319</v>
      </c>
      <c r="C4" s="10">
        <v>48.263399999999997</v>
      </c>
      <c r="D4" s="10">
        <v>48.264701915524626</v>
      </c>
      <c r="E4" s="10">
        <v>48.25937249296247</v>
      </c>
      <c r="F4" s="10">
        <v>48.26259098978732</v>
      </c>
      <c r="G4" s="27"/>
      <c r="H4" s="10">
        <v>48.2622</v>
      </c>
      <c r="I4" s="10">
        <v>48.2654</v>
      </c>
      <c r="J4" s="10">
        <v>48.2637</v>
      </c>
      <c r="K4" s="26"/>
      <c r="L4" s="10">
        <f t="shared" ref="L4:L13" si="2">AVERAGE(B4:K4)</f>
        <v>48.262396091947963</v>
      </c>
      <c r="M4" s="22">
        <f t="shared" ref="M4:M13" si="3">IF(B4&gt;1,(B4-L4)*1000,"")</f>
        <v>-4.5927546386437257</v>
      </c>
      <c r="N4" s="22">
        <f t="shared" ref="N4:N13" si="4">IF(C4&gt;1,(C4-$L4)*1000,"")</f>
        <v>1.0039080520343191</v>
      </c>
      <c r="O4" s="22">
        <f t="shared" ref="O4:O13" si="5">IF(D4&gt;1,(D4-$L4)*1000,"")</f>
        <v>2.3058235766626467</v>
      </c>
      <c r="P4" s="22">
        <f t="shared" ref="P4:Q13" si="6">IF(E4&gt;1,(E4-$L4)*1000,"")</f>
        <v>-3.0235989854929812</v>
      </c>
      <c r="Q4" s="22">
        <f t="shared" ref="Q4:Q12" si="7">IF(F4&gt;1,(F4-$L4)*1000,"")</f>
        <v>0.19489783935711102</v>
      </c>
      <c r="R4" s="26" t="str">
        <f t="shared" si="0"/>
        <v/>
      </c>
      <c r="S4" s="22">
        <f t="shared" ref="S4:S13" si="8">IF(H4&gt;1,(H4-$L4)*1000,"")</f>
        <v>-0.19609194796288421</v>
      </c>
      <c r="T4" s="22">
        <f t="shared" ref="T4:T13" si="9">IF(I4&gt;1,(I4-$L4)*1000,"")</f>
        <v>3.0039080520367634</v>
      </c>
      <c r="U4" s="22">
        <f t="shared" ref="U4:U13" si="10">IF(J4&gt;1,(J4-$L4)*1000,"")</f>
        <v>1.3039080520371726</v>
      </c>
      <c r="V4" s="26" t="str">
        <f t="shared" si="1"/>
        <v/>
      </c>
    </row>
    <row r="5" spans="1:22" x14ac:dyDescent="0.3">
      <c r="A5" s="16">
        <v>3</v>
      </c>
      <c r="B5" s="10">
        <v>48.342984643298252</v>
      </c>
      <c r="C5" s="10">
        <v>48.347299999999997</v>
      </c>
      <c r="D5" s="10">
        <v>48.34813321546828</v>
      </c>
      <c r="E5" s="10">
        <v>48.343831127684631</v>
      </c>
      <c r="F5" s="10">
        <v>48.346635429066644</v>
      </c>
      <c r="G5" s="10">
        <v>48.350099999999998</v>
      </c>
      <c r="H5" s="10">
        <v>48.346200000000003</v>
      </c>
      <c r="I5" s="26"/>
      <c r="J5" s="10">
        <v>48.346600000000002</v>
      </c>
      <c r="K5" s="26"/>
      <c r="L5" s="10">
        <f t="shared" si="2"/>
        <v>48.346473051939732</v>
      </c>
      <c r="M5" s="22">
        <f t="shared" si="3"/>
        <v>-3.4884086414805893</v>
      </c>
      <c r="N5" s="22">
        <f t="shared" si="4"/>
        <v>0.82694806026495371</v>
      </c>
      <c r="O5" s="22">
        <f t="shared" si="5"/>
        <v>1.660163528548253</v>
      </c>
      <c r="P5" s="22">
        <f t="shared" si="6"/>
        <v>-2.6419242551014577</v>
      </c>
      <c r="Q5" s="22">
        <f t="shared" si="7"/>
        <v>0.16237712691236084</v>
      </c>
      <c r="R5" s="22">
        <f t="shared" ref="R5:R13" si="11">IF(G5&gt;1,(G5-$L5)*1000,"")</f>
        <v>3.6269480602655335</v>
      </c>
      <c r="S5" s="22">
        <f t="shared" si="8"/>
        <v>-0.27305193972892994</v>
      </c>
      <c r="T5" s="26" t="str">
        <f t="shared" si="1"/>
        <v/>
      </c>
      <c r="U5" s="22">
        <f t="shared" si="10"/>
        <v>0.12694806027013783</v>
      </c>
      <c r="V5" s="26" t="str">
        <f t="shared" si="1"/>
        <v/>
      </c>
    </row>
    <row r="6" spans="1:22" x14ac:dyDescent="0.3">
      <c r="A6" s="16">
        <v>4</v>
      </c>
      <c r="B6" s="10">
        <v>50.000031444591272</v>
      </c>
      <c r="C6" s="10">
        <v>50</v>
      </c>
      <c r="D6" s="10">
        <v>49.999999170297308</v>
      </c>
      <c r="E6" s="10">
        <v>49.999997880457911</v>
      </c>
      <c r="F6" s="10">
        <v>50.000001583007439</v>
      </c>
      <c r="G6" s="10">
        <v>50</v>
      </c>
      <c r="H6" s="10">
        <v>50</v>
      </c>
      <c r="I6" s="10">
        <v>50</v>
      </c>
      <c r="J6" s="10">
        <v>50</v>
      </c>
      <c r="K6" s="10">
        <v>50</v>
      </c>
      <c r="L6" s="10">
        <f t="shared" si="2"/>
        <v>50.000003007835389</v>
      </c>
      <c r="M6" s="22">
        <f t="shared" si="3"/>
        <v>2.8436755883376463E-2</v>
      </c>
      <c r="N6" s="22">
        <f t="shared" si="4"/>
        <v>-3.0078353887574849E-3</v>
      </c>
      <c r="O6" s="22">
        <f t="shared" si="5"/>
        <v>-3.8375380810862225E-3</v>
      </c>
      <c r="P6" s="22">
        <f t="shared" si="6"/>
        <v>-5.1273774772653269E-3</v>
      </c>
      <c r="Q6" s="22">
        <f t="shared" si="7"/>
        <v>-1.4248279498474403E-3</v>
      </c>
      <c r="R6" s="22">
        <f t="shared" si="11"/>
        <v>-3.0078353887574849E-3</v>
      </c>
      <c r="S6" s="22">
        <f t="shared" si="8"/>
        <v>-3.0078353887574849E-3</v>
      </c>
      <c r="T6" s="22">
        <f t="shared" si="9"/>
        <v>-3.0078353887574849E-3</v>
      </c>
      <c r="U6" s="22">
        <f t="shared" si="10"/>
        <v>-3.0078353887574849E-3</v>
      </c>
      <c r="V6" s="22">
        <f t="shared" si="1"/>
        <v>-3.0078353887574849E-3</v>
      </c>
    </row>
    <row r="7" spans="1:22" x14ac:dyDescent="0.3">
      <c r="A7" s="16">
        <v>5</v>
      </c>
      <c r="B7" s="10">
        <v>48.027308310608348</v>
      </c>
      <c r="C7" s="10">
        <v>48.0379</v>
      </c>
      <c r="D7" s="10">
        <v>48.041436753506396</v>
      </c>
      <c r="E7" s="10">
        <v>48.031093045944438</v>
      </c>
      <c r="F7" s="10">
        <v>48.036280504251295</v>
      </c>
      <c r="G7" s="10">
        <v>48.042999999999999</v>
      </c>
      <c r="H7" s="10">
        <v>48.033900000000003</v>
      </c>
      <c r="I7" s="10">
        <v>48.0379</v>
      </c>
      <c r="J7" s="10">
        <v>48.037700000000001</v>
      </c>
      <c r="K7" s="27"/>
      <c r="L7" s="10">
        <f t="shared" si="2"/>
        <v>48.036279846034489</v>
      </c>
      <c r="M7" s="22">
        <f t="shared" si="3"/>
        <v>-8.9715354261414859</v>
      </c>
      <c r="N7" s="22">
        <f t="shared" si="4"/>
        <v>1.6201539655114061</v>
      </c>
      <c r="O7" s="22">
        <f t="shared" si="5"/>
        <v>5.1569074719068908</v>
      </c>
      <c r="P7" s="22">
        <f t="shared" si="6"/>
        <v>-5.1868000900512357</v>
      </c>
      <c r="Q7" s="22">
        <f t="shared" si="7"/>
        <v>6.5821680550470774E-4</v>
      </c>
      <c r="R7" s="22">
        <f t="shared" si="11"/>
        <v>6.7201539655101783</v>
      </c>
      <c r="S7" s="22">
        <f t="shared" si="8"/>
        <v>-2.379846034486377</v>
      </c>
      <c r="T7" s="22">
        <f t="shared" si="9"/>
        <v>1.6201539655114061</v>
      </c>
      <c r="U7" s="22">
        <f t="shared" si="10"/>
        <v>1.4201539655118722</v>
      </c>
      <c r="V7" s="26" t="str">
        <f t="shared" si="1"/>
        <v/>
      </c>
    </row>
    <row r="8" spans="1:22" x14ac:dyDescent="0.3">
      <c r="A8" s="16">
        <v>6</v>
      </c>
      <c r="B8" s="26"/>
      <c r="C8" s="26"/>
      <c r="D8" s="26"/>
      <c r="E8" s="26"/>
      <c r="F8" s="10">
        <v>49.020836351911484</v>
      </c>
      <c r="G8" s="10">
        <v>49.024999999999999</v>
      </c>
      <c r="H8" s="10">
        <v>49.0199</v>
      </c>
      <c r="I8" s="10">
        <v>49.023600000000002</v>
      </c>
      <c r="J8" s="10">
        <v>49.021000000000001</v>
      </c>
      <c r="K8" s="26"/>
      <c r="L8" s="10">
        <f t="shared" si="2"/>
        <v>49.022067270382294</v>
      </c>
      <c r="M8" s="26" t="str">
        <f t="shared" si="3"/>
        <v/>
      </c>
      <c r="N8" s="26" t="str">
        <f t="shared" si="4"/>
        <v/>
      </c>
      <c r="O8" s="26" t="str">
        <f t="shared" si="5"/>
        <v/>
      </c>
      <c r="P8" s="26" t="str">
        <f t="shared" si="6"/>
        <v/>
      </c>
      <c r="Q8" s="22">
        <f t="shared" si="7"/>
        <v>-1.2309184708101384</v>
      </c>
      <c r="R8" s="22">
        <f t="shared" si="11"/>
        <v>2.9327296177044104</v>
      </c>
      <c r="S8" s="22">
        <f t="shared" si="8"/>
        <v>-2.1672703822943618</v>
      </c>
      <c r="T8" s="22">
        <f t="shared" si="9"/>
        <v>1.5327296177076732</v>
      </c>
      <c r="U8" s="22">
        <f t="shared" si="10"/>
        <v>-1.0672703822933727</v>
      </c>
      <c r="V8" s="26" t="str">
        <f t="shared" si="1"/>
        <v/>
      </c>
    </row>
    <row r="9" spans="1:22" x14ac:dyDescent="0.3">
      <c r="A9" s="16">
        <v>7</v>
      </c>
      <c r="B9" s="26"/>
      <c r="C9" s="26"/>
      <c r="D9" s="26"/>
      <c r="E9" s="26"/>
      <c r="F9" s="10">
        <v>49.657236557096986</v>
      </c>
      <c r="G9" s="10">
        <v>49.655799999999999</v>
      </c>
      <c r="H9" s="10">
        <v>49.657299999999999</v>
      </c>
      <c r="I9" s="10">
        <v>49.656199999999998</v>
      </c>
      <c r="J9" s="10">
        <v>49.654800000000002</v>
      </c>
      <c r="K9" s="10">
        <v>49.654000000000003</v>
      </c>
      <c r="L9" s="10">
        <f t="shared" si="2"/>
        <v>49.655889426182831</v>
      </c>
      <c r="M9" s="26" t="str">
        <f t="shared" si="3"/>
        <v/>
      </c>
      <c r="N9" s="26" t="str">
        <f t="shared" si="4"/>
        <v/>
      </c>
      <c r="O9" s="26" t="str">
        <f t="shared" si="5"/>
        <v/>
      </c>
      <c r="P9" s="26" t="str">
        <f t="shared" si="6"/>
        <v/>
      </c>
      <c r="Q9" s="22">
        <f t="shared" si="7"/>
        <v>1.3471309141550591</v>
      </c>
      <c r="R9" s="22">
        <f t="shared" si="11"/>
        <v>-8.9426182832141876E-2</v>
      </c>
      <c r="S9" s="22">
        <f t="shared" si="8"/>
        <v>1.410573817167915</v>
      </c>
      <c r="T9" s="22">
        <f t="shared" si="9"/>
        <v>0.31057381716692589</v>
      </c>
      <c r="U9" s="22">
        <f t="shared" si="10"/>
        <v>-1.0894261828298113</v>
      </c>
      <c r="V9" s="22">
        <f t="shared" si="1"/>
        <v>-1.8894261828279468</v>
      </c>
    </row>
    <row r="10" spans="1:22" x14ac:dyDescent="0.3">
      <c r="A10" s="16">
        <v>8</v>
      </c>
      <c r="B10" s="26"/>
      <c r="C10" s="26"/>
      <c r="D10" s="26"/>
      <c r="E10" s="26"/>
      <c r="F10" s="10">
        <v>48.476539078534984</v>
      </c>
      <c r="G10" s="10">
        <v>48.484499999999997</v>
      </c>
      <c r="H10" s="10">
        <v>48.474800000000002</v>
      </c>
      <c r="I10" s="10">
        <v>48.479700000000001</v>
      </c>
      <c r="J10" s="10">
        <v>48.478099999999998</v>
      </c>
      <c r="K10" s="27"/>
      <c r="L10" s="10">
        <f t="shared" si="2"/>
        <v>48.478727815706996</v>
      </c>
      <c r="M10" s="26" t="str">
        <f t="shared" si="3"/>
        <v/>
      </c>
      <c r="N10" s="26" t="str">
        <f t="shared" si="4"/>
        <v/>
      </c>
      <c r="O10" s="26" t="str">
        <f t="shared" si="5"/>
        <v/>
      </c>
      <c r="P10" s="26" t="str">
        <f t="shared" si="6"/>
        <v/>
      </c>
      <c r="Q10" s="22">
        <f t="shared" si="7"/>
        <v>-2.1887371720126225</v>
      </c>
      <c r="R10" s="22">
        <f t="shared" si="11"/>
        <v>5.7721842930007483</v>
      </c>
      <c r="S10" s="22">
        <f t="shared" si="8"/>
        <v>-3.9278157069944086</v>
      </c>
      <c r="T10" s="22">
        <f t="shared" si="9"/>
        <v>0.97218429300482967</v>
      </c>
      <c r="U10" s="22">
        <f t="shared" si="10"/>
        <v>-0.62781570699854683</v>
      </c>
      <c r="V10" s="26" t="str">
        <f t="shared" si="1"/>
        <v/>
      </c>
    </row>
    <row r="11" spans="1:22" x14ac:dyDescent="0.3">
      <c r="A11" s="16">
        <v>9</v>
      </c>
      <c r="B11" s="26"/>
      <c r="C11" s="26"/>
      <c r="D11" s="26"/>
      <c r="E11" s="26"/>
      <c r="F11" s="10">
        <v>48.279655066697067</v>
      </c>
      <c r="G11" s="10">
        <v>48.283900000000003</v>
      </c>
      <c r="H11" s="10">
        <v>48.279000000000003</v>
      </c>
      <c r="I11" s="10">
        <v>48.2821</v>
      </c>
      <c r="J11" s="10">
        <v>48.279600000000002</v>
      </c>
      <c r="K11" s="26"/>
      <c r="L11" s="10">
        <f t="shared" si="2"/>
        <v>48.280851013339415</v>
      </c>
      <c r="M11" s="26" t="str">
        <f t="shared" si="3"/>
        <v/>
      </c>
      <c r="N11" s="26" t="str">
        <f t="shared" si="4"/>
        <v/>
      </c>
      <c r="O11" s="26" t="str">
        <f t="shared" si="5"/>
        <v/>
      </c>
      <c r="P11" s="26" t="str">
        <f t="shared" si="6"/>
        <v/>
      </c>
      <c r="Q11" s="22">
        <f t="shared" si="7"/>
        <v>-1.1959466423476783</v>
      </c>
      <c r="R11" s="22">
        <f t="shared" si="11"/>
        <v>3.0489866605876159</v>
      </c>
      <c r="S11" s="22">
        <f t="shared" si="8"/>
        <v>-1.8510133394116224</v>
      </c>
      <c r="T11" s="22">
        <f t="shared" si="9"/>
        <v>1.2489866605847055</v>
      </c>
      <c r="U11" s="22">
        <f t="shared" si="10"/>
        <v>-1.2510133394130207</v>
      </c>
      <c r="V11" s="26" t="str">
        <f t="shared" si="1"/>
        <v/>
      </c>
    </row>
    <row r="12" spans="1:22" x14ac:dyDescent="0.3">
      <c r="A12" s="16">
        <v>10</v>
      </c>
      <c r="B12" s="26"/>
      <c r="C12" s="26"/>
      <c r="D12" s="26"/>
      <c r="E12" s="26"/>
      <c r="F12" s="10">
        <v>48.735222469457042</v>
      </c>
      <c r="G12" s="10">
        <v>48.7395</v>
      </c>
      <c r="H12" s="10">
        <v>48.7346</v>
      </c>
      <c r="I12" s="10">
        <v>48.737299999999998</v>
      </c>
      <c r="J12" s="10">
        <v>48.735399999999998</v>
      </c>
      <c r="K12" s="27"/>
      <c r="L12" s="10">
        <f t="shared" si="2"/>
        <v>48.736404493891413</v>
      </c>
      <c r="M12" s="26" t="str">
        <f t="shared" si="3"/>
        <v/>
      </c>
      <c r="N12" s="26" t="str">
        <f t="shared" si="4"/>
        <v/>
      </c>
      <c r="O12" s="26" t="str">
        <f t="shared" si="5"/>
        <v/>
      </c>
      <c r="P12" s="26" t="str">
        <f t="shared" si="6"/>
        <v/>
      </c>
      <c r="Q12" s="22">
        <f t="shared" si="7"/>
        <v>-1.1820244343709874</v>
      </c>
      <c r="R12" s="22">
        <f t="shared" si="11"/>
        <v>3.0955061085862212</v>
      </c>
      <c r="S12" s="22">
        <f t="shared" si="8"/>
        <v>-1.8044938914130171</v>
      </c>
      <c r="T12" s="22">
        <f t="shared" si="9"/>
        <v>0.89550610858424307</v>
      </c>
      <c r="U12" s="22">
        <f t="shared" si="10"/>
        <v>-1.0044938914148815</v>
      </c>
      <c r="V12" s="26" t="str">
        <f t="shared" si="1"/>
        <v/>
      </c>
    </row>
    <row r="13" spans="1:22" x14ac:dyDescent="0.3">
      <c r="A13" s="16" t="s">
        <v>66</v>
      </c>
      <c r="B13" s="26"/>
      <c r="C13" s="26"/>
      <c r="D13" s="26"/>
      <c r="E13" s="26"/>
      <c r="F13" s="26"/>
      <c r="G13" s="10">
        <v>48.491300000000003</v>
      </c>
      <c r="H13" s="10">
        <v>48.455199999999998</v>
      </c>
      <c r="I13" s="10">
        <v>48.463299999999997</v>
      </c>
      <c r="J13" s="26"/>
      <c r="K13" s="27"/>
      <c r="L13" s="10">
        <f t="shared" si="2"/>
        <v>48.46993333333333</v>
      </c>
      <c r="M13" s="26" t="str">
        <f t="shared" si="3"/>
        <v/>
      </c>
      <c r="N13" s="26" t="str">
        <f t="shared" si="4"/>
        <v/>
      </c>
      <c r="O13" s="26" t="str">
        <f t="shared" si="5"/>
        <v/>
      </c>
      <c r="P13" s="26" t="str">
        <f t="shared" si="6"/>
        <v/>
      </c>
      <c r="Q13" s="26" t="str">
        <f t="shared" si="6"/>
        <v/>
      </c>
      <c r="R13" s="22">
        <f t="shared" si="11"/>
        <v>21.366666666672529</v>
      </c>
      <c r="S13" s="22">
        <f t="shared" si="8"/>
        <v>-14.733333333332155</v>
      </c>
      <c r="T13" s="22">
        <f t="shared" si="9"/>
        <v>-6.6333333333332689</v>
      </c>
      <c r="U13" s="26" t="str">
        <f t="shared" si="10"/>
        <v/>
      </c>
      <c r="V13" s="26" t="str">
        <f t="shared" si="1"/>
        <v/>
      </c>
    </row>
    <row r="14" spans="1:22" x14ac:dyDescent="0.3">
      <c r="B14" s="10"/>
      <c r="C14" s="10"/>
      <c r="D14" s="10"/>
      <c r="E14" s="10"/>
      <c r="F14" s="10"/>
      <c r="G14" s="10"/>
      <c r="H14" s="10"/>
      <c r="I14" s="10"/>
      <c r="J14" s="10"/>
      <c r="K14" s="10"/>
    </row>
    <row r="15" spans="1:22" x14ac:dyDescent="0.3">
      <c r="B15" s="10"/>
      <c r="C15" s="10"/>
      <c r="D15" s="10"/>
      <c r="E15" s="10"/>
      <c r="F15" s="10"/>
      <c r="G15" s="10"/>
      <c r="H15" s="10"/>
      <c r="I15" s="10"/>
      <c r="J15" s="10"/>
      <c r="K15" s="10"/>
    </row>
    <row r="16" spans="1:22" x14ac:dyDescent="0.3">
      <c r="B16" s="10"/>
      <c r="C16" s="10"/>
      <c r="D16" s="10"/>
      <c r="E16" s="10"/>
      <c r="F16" s="10"/>
      <c r="G16" s="10"/>
      <c r="H16" s="10"/>
      <c r="I16" s="10"/>
      <c r="J16" s="10"/>
      <c r="K16" s="10"/>
    </row>
    <row r="17" spans="1:11" x14ac:dyDescent="0.3">
      <c r="B17" s="10" t="s">
        <v>36</v>
      </c>
      <c r="C17" s="10" t="s">
        <v>37</v>
      </c>
      <c r="D17" s="44" t="s">
        <v>95</v>
      </c>
      <c r="E17" s="44"/>
      <c r="F17" s="44" t="s">
        <v>96</v>
      </c>
      <c r="G17" s="44"/>
      <c r="H17" s="10" t="s">
        <v>97</v>
      </c>
      <c r="I17" s="10"/>
      <c r="J17" s="10"/>
      <c r="K17" s="10"/>
    </row>
    <row r="18" spans="1:11" x14ac:dyDescent="0.3">
      <c r="A18" s="28">
        <v>1</v>
      </c>
      <c r="B18" s="29">
        <v>988.68470000000002</v>
      </c>
      <c r="C18" s="29">
        <v>1997.2454</v>
      </c>
      <c r="D18" s="40">
        <f>AVERAGE(B18:B26)</f>
        <v>988.68458888888881</v>
      </c>
      <c r="E18" s="40">
        <f>AVERAGE(C18:C26)</f>
        <v>1997.2462111111111</v>
      </c>
      <c r="F18" s="32">
        <f>(B18-$D$18)*1000</f>
        <v>0.11111111120953865</v>
      </c>
      <c r="G18" s="32">
        <f>(C18-$E$18)*1000</f>
        <v>-0.81111111103382427</v>
      </c>
      <c r="H18" s="43">
        <f>SUMSQ(F18:G26)/COUNT(F18:G26)</f>
        <v>1.4209876543554003</v>
      </c>
      <c r="I18" s="10"/>
      <c r="J18" s="10"/>
      <c r="K18" s="10"/>
    </row>
    <row r="19" spans="1:11" x14ac:dyDescent="0.3">
      <c r="A19" s="28">
        <v>1</v>
      </c>
      <c r="B19" s="29">
        <v>988.68420000000003</v>
      </c>
      <c r="C19" s="29">
        <v>1997.2458999999999</v>
      </c>
      <c r="D19" s="40"/>
      <c r="E19" s="40"/>
      <c r="F19" s="32">
        <f t="shared" ref="F19:F26" si="12">(B19-$D$18)*1000</f>
        <v>-0.38888888877863792</v>
      </c>
      <c r="G19" s="32">
        <f t="shared" ref="G19:G26" si="13">(C19-$E$18)*1000</f>
        <v>-0.31111111115933454</v>
      </c>
      <c r="H19" s="43"/>
      <c r="I19" s="10"/>
      <c r="J19" s="10"/>
      <c r="K19" s="10"/>
    </row>
    <row r="20" spans="1:11" x14ac:dyDescent="0.3">
      <c r="A20" s="28">
        <v>1</v>
      </c>
      <c r="B20" s="29">
        <v>988.68560000000002</v>
      </c>
      <c r="C20" s="29">
        <v>1997.2499</v>
      </c>
      <c r="D20" s="40"/>
      <c r="E20" s="40"/>
      <c r="F20" s="32">
        <f t="shared" si="12"/>
        <v>1.0111111112109938</v>
      </c>
      <c r="G20" s="32">
        <f t="shared" si="13"/>
        <v>3.6888888889734517</v>
      </c>
      <c r="H20" s="43"/>
      <c r="I20" s="10"/>
      <c r="J20" s="10"/>
      <c r="K20" s="10"/>
    </row>
    <row r="21" spans="1:11" x14ac:dyDescent="0.3">
      <c r="A21" s="28">
        <v>1</v>
      </c>
      <c r="B21" s="29">
        <v>988.68449999999996</v>
      </c>
      <c r="C21" s="29">
        <v>1997.2461000000001</v>
      </c>
      <c r="D21" s="40"/>
      <c r="E21" s="40"/>
      <c r="F21" s="32">
        <f t="shared" si="12"/>
        <v>-8.8888888853944081E-2</v>
      </c>
      <c r="G21" s="32">
        <f t="shared" si="13"/>
        <v>-0.11111111098216497</v>
      </c>
      <c r="H21" s="43"/>
      <c r="I21" s="10"/>
      <c r="J21" s="10"/>
      <c r="K21" s="10"/>
    </row>
    <row r="22" spans="1:11" x14ac:dyDescent="0.3">
      <c r="A22" s="28">
        <v>1</v>
      </c>
      <c r="B22" s="29">
        <v>988.6848</v>
      </c>
      <c r="C22" s="29">
        <v>1997.2465</v>
      </c>
      <c r="D22" s="40"/>
      <c r="E22" s="40"/>
      <c r="F22" s="32">
        <f t="shared" si="12"/>
        <v>0.2111111111844366</v>
      </c>
      <c r="G22" s="32">
        <f t="shared" si="13"/>
        <v>0.28888888891742681</v>
      </c>
      <c r="H22" s="43"/>
      <c r="I22" s="10"/>
      <c r="J22" s="10"/>
      <c r="K22" s="10"/>
    </row>
    <row r="23" spans="1:11" x14ac:dyDescent="0.3">
      <c r="A23" s="28">
        <v>1</v>
      </c>
      <c r="B23" s="29">
        <v>988.68320000000006</v>
      </c>
      <c r="C23" s="29">
        <v>1997.2469000000001</v>
      </c>
      <c r="D23" s="40"/>
      <c r="E23" s="40"/>
      <c r="F23" s="32">
        <f t="shared" si="12"/>
        <v>-1.3888888887549911</v>
      </c>
      <c r="G23" s="32">
        <f t="shared" si="13"/>
        <v>0.68888888904439227</v>
      </c>
      <c r="H23" s="43"/>
      <c r="I23" s="10"/>
      <c r="J23" s="10"/>
      <c r="K23" s="10"/>
    </row>
    <row r="24" spans="1:11" x14ac:dyDescent="0.3">
      <c r="A24" s="28">
        <v>1</v>
      </c>
      <c r="B24" s="29">
        <v>988.6848</v>
      </c>
      <c r="C24" s="29">
        <v>1997.2465</v>
      </c>
      <c r="D24" s="40"/>
      <c r="E24" s="40"/>
      <c r="F24" s="32">
        <f t="shared" si="12"/>
        <v>0.2111111111844366</v>
      </c>
      <c r="G24" s="32">
        <f t="shared" si="13"/>
        <v>0.28888888891742681</v>
      </c>
      <c r="H24" s="43"/>
      <c r="I24" s="10"/>
      <c r="J24" s="10"/>
      <c r="K24" s="10"/>
    </row>
    <row r="25" spans="1:11" x14ac:dyDescent="0.3">
      <c r="A25" s="28">
        <v>1</v>
      </c>
      <c r="B25" s="29">
        <v>988.68499999999995</v>
      </c>
      <c r="C25" s="29">
        <v>1997.2439999999999</v>
      </c>
      <c r="D25" s="40"/>
      <c r="E25" s="40"/>
      <c r="F25" s="32">
        <f t="shared" si="12"/>
        <v>0.41111111113423249</v>
      </c>
      <c r="G25" s="32">
        <f t="shared" si="13"/>
        <v>-2.2111111111371429</v>
      </c>
      <c r="H25" s="43"/>
      <c r="I25" s="10"/>
      <c r="J25" s="10"/>
      <c r="K25" s="10"/>
    </row>
    <row r="26" spans="1:11" x14ac:dyDescent="0.3">
      <c r="A26" s="28">
        <v>1</v>
      </c>
      <c r="B26" s="29">
        <v>988.68449999999996</v>
      </c>
      <c r="C26" s="29">
        <v>1997.2447</v>
      </c>
      <c r="D26" s="40"/>
      <c r="E26" s="40"/>
      <c r="F26" s="32">
        <f t="shared" si="12"/>
        <v>-8.8888888853944081E-2</v>
      </c>
      <c r="G26" s="32">
        <f t="shared" si="13"/>
        <v>-1.5111111110854836</v>
      </c>
      <c r="H26" s="43"/>
    </row>
    <row r="27" spans="1:11" x14ac:dyDescent="0.3">
      <c r="A27" s="30">
        <v>2</v>
      </c>
      <c r="B27" s="31">
        <v>986.67190000000005</v>
      </c>
      <c r="C27" s="31">
        <v>1998.5771</v>
      </c>
      <c r="D27" s="40">
        <f>AVERAGE(B27:B34)</f>
        <v>986.67193750000013</v>
      </c>
      <c r="E27" s="40">
        <f>AVERAGE(C27:C34)</f>
        <v>1998.5769249999998</v>
      </c>
      <c r="F27" s="32">
        <f>(B27-$D$27)*1000</f>
        <v>-3.7500000075851858E-2</v>
      </c>
      <c r="G27" s="32">
        <f>(C27-$E$27)*1000</f>
        <v>0.17500000012660166</v>
      </c>
      <c r="H27" s="43">
        <f>SUMSQ(F27:G34)/COUNT(F27:G34)</f>
        <v>1.5908593749761701</v>
      </c>
    </row>
    <row r="28" spans="1:11" x14ac:dyDescent="0.3">
      <c r="A28" s="30">
        <v>2</v>
      </c>
      <c r="B28" s="31">
        <v>986.67070000000001</v>
      </c>
      <c r="C28" s="31">
        <v>1998.5767000000001</v>
      </c>
      <c r="D28" s="40"/>
      <c r="E28" s="40"/>
      <c r="F28" s="32">
        <f t="shared" ref="F28:F34" si="14">(B28-$D$27)*1000</f>
        <v>-1.2375000001156877</v>
      </c>
      <c r="G28" s="32">
        <f t="shared" ref="G28:G34" si="15">(C28-$E$27)*1000</f>
        <v>-0.22499999977299012</v>
      </c>
      <c r="H28" s="43"/>
    </row>
    <row r="29" spans="1:11" x14ac:dyDescent="0.3">
      <c r="A29" s="30">
        <v>2</v>
      </c>
      <c r="B29" s="31">
        <v>986.67349999999999</v>
      </c>
      <c r="C29" s="31">
        <v>1998.5808</v>
      </c>
      <c r="D29" s="40"/>
      <c r="E29" s="40"/>
      <c r="F29" s="32">
        <f t="shared" si="14"/>
        <v>1.5624999998635758</v>
      </c>
      <c r="G29" s="32">
        <f t="shared" si="15"/>
        <v>3.8750000001073204</v>
      </c>
      <c r="H29" s="43"/>
    </row>
    <row r="30" spans="1:11" x14ac:dyDescent="0.3">
      <c r="A30" s="30">
        <v>2</v>
      </c>
      <c r="B30" s="31">
        <v>986.67190000000005</v>
      </c>
      <c r="C30" s="31">
        <v>1998.5762</v>
      </c>
      <c r="D30" s="40"/>
      <c r="E30" s="40"/>
      <c r="F30" s="32">
        <f t="shared" si="14"/>
        <v>-3.7500000075851858E-2</v>
      </c>
      <c r="G30" s="32">
        <f t="shared" si="15"/>
        <v>-0.72499999987485353</v>
      </c>
      <c r="H30" s="43"/>
    </row>
    <row r="31" spans="1:11" x14ac:dyDescent="0.3">
      <c r="A31" s="30">
        <v>2</v>
      </c>
      <c r="B31" s="31">
        <v>986.67200000000003</v>
      </c>
      <c r="C31" s="31">
        <v>1998.5768</v>
      </c>
      <c r="D31" s="40"/>
      <c r="E31" s="40"/>
      <c r="F31" s="32">
        <f t="shared" si="14"/>
        <v>6.2499999899046088E-2</v>
      </c>
      <c r="G31" s="32">
        <f t="shared" si="15"/>
        <v>-0.12499999979809218</v>
      </c>
      <c r="H31" s="43"/>
    </row>
    <row r="32" spans="1:11" x14ac:dyDescent="0.3">
      <c r="A32" s="30">
        <v>2</v>
      </c>
      <c r="B32" s="31">
        <v>986.67179999999996</v>
      </c>
      <c r="C32" s="31">
        <v>1998.5772999999999</v>
      </c>
      <c r="D32" s="40"/>
      <c r="E32" s="40"/>
      <c r="F32" s="32">
        <f t="shared" si="14"/>
        <v>-0.13750000016443664</v>
      </c>
      <c r="G32" s="32">
        <f t="shared" si="15"/>
        <v>0.37500000007639755</v>
      </c>
      <c r="H32" s="43"/>
    </row>
    <row r="33" spans="1:8" x14ac:dyDescent="0.3">
      <c r="A33" s="30">
        <v>2</v>
      </c>
      <c r="B33" s="31">
        <v>986.67190000000005</v>
      </c>
      <c r="C33" s="31">
        <v>1998.5751</v>
      </c>
      <c r="D33" s="40"/>
      <c r="E33" s="40"/>
      <c r="F33" s="32">
        <f t="shared" si="14"/>
        <v>-3.7500000075851858E-2</v>
      </c>
      <c r="G33" s="32">
        <f t="shared" si="15"/>
        <v>-1.8249999998261046</v>
      </c>
      <c r="H33" s="43"/>
    </row>
    <row r="34" spans="1:8" x14ac:dyDescent="0.3">
      <c r="A34" s="30">
        <v>2</v>
      </c>
      <c r="B34" s="31">
        <v>986.67179999999996</v>
      </c>
      <c r="C34" s="31">
        <v>1998.5753999999999</v>
      </c>
      <c r="D34" s="40"/>
      <c r="E34" s="40"/>
      <c r="F34" s="32">
        <f t="shared" si="14"/>
        <v>-0.13750000016443664</v>
      </c>
      <c r="G34" s="32">
        <f t="shared" si="15"/>
        <v>-1.5249999999014108</v>
      </c>
      <c r="H34" s="43"/>
    </row>
    <row r="35" spans="1:8" x14ac:dyDescent="0.3">
      <c r="A35" s="28">
        <v>3</v>
      </c>
      <c r="B35" s="29">
        <v>993.63530000000003</v>
      </c>
      <c r="C35" s="29">
        <v>1994.0474999999999</v>
      </c>
      <c r="D35" s="40">
        <f>AVERAGE(B35:B42)</f>
        <v>993.63517499999989</v>
      </c>
      <c r="E35" s="40">
        <f>AVERAGE(C35:C42)</f>
        <v>1994.0478499999999</v>
      </c>
      <c r="F35" s="32">
        <f>(B35-$D$35)*1000</f>
        <v>0.12500000013915269</v>
      </c>
      <c r="G35" s="32">
        <f>(C35-$E$35)*1000</f>
        <v>-0.35000000002582965</v>
      </c>
      <c r="H35" s="43">
        <f>SUMSQ(F35:G42)/COUNT(F35:G42)</f>
        <v>0.94093749998093701</v>
      </c>
    </row>
    <row r="36" spans="1:8" x14ac:dyDescent="0.3">
      <c r="A36" s="28">
        <v>3</v>
      </c>
      <c r="B36" s="29">
        <v>993.63490000000002</v>
      </c>
      <c r="C36" s="29">
        <v>1994.0471</v>
      </c>
      <c r="D36" s="40"/>
      <c r="E36" s="40"/>
      <c r="F36" s="32">
        <f t="shared" ref="F36:F42" si="16">(B36-$D$35)*1000</f>
        <v>-0.27499999987412593</v>
      </c>
      <c r="G36" s="32">
        <f t="shared" ref="G36:G42" si="17">(C36-$E$35)*1000</f>
        <v>-0.74999999992542143</v>
      </c>
      <c r="H36" s="43"/>
    </row>
    <row r="37" spans="1:8" x14ac:dyDescent="0.3">
      <c r="A37" s="28">
        <v>3</v>
      </c>
      <c r="B37" s="29">
        <v>993.63559999999995</v>
      </c>
      <c r="C37" s="29">
        <v>1994.0509</v>
      </c>
      <c r="D37" s="40"/>
      <c r="E37" s="40"/>
      <c r="F37" s="32">
        <f t="shared" si="16"/>
        <v>0.42500000006384653</v>
      </c>
      <c r="G37" s="32">
        <f t="shared" si="17"/>
        <v>3.0500000000301952</v>
      </c>
      <c r="H37" s="43"/>
    </row>
    <row r="38" spans="1:8" x14ac:dyDescent="0.3">
      <c r="A38" s="28">
        <v>3</v>
      </c>
      <c r="B38" s="29">
        <v>993.63530000000003</v>
      </c>
      <c r="C38" s="29">
        <v>1994.0476000000001</v>
      </c>
      <c r="D38" s="40"/>
      <c r="E38" s="40"/>
      <c r="F38" s="32">
        <f t="shared" si="16"/>
        <v>0.12500000013915269</v>
      </c>
      <c r="G38" s="32">
        <f t="shared" si="17"/>
        <v>-0.24999999982355803</v>
      </c>
      <c r="H38" s="43"/>
    </row>
    <row r="39" spans="1:8" x14ac:dyDescent="0.3">
      <c r="A39" s="28">
        <v>3</v>
      </c>
      <c r="B39" s="29">
        <v>993.63499999999999</v>
      </c>
      <c r="C39" s="29">
        <v>1994.0476000000001</v>
      </c>
      <c r="D39" s="40"/>
      <c r="E39" s="40"/>
      <c r="F39" s="32">
        <f t="shared" si="16"/>
        <v>-0.17499999989922799</v>
      </c>
      <c r="G39" s="32">
        <f t="shared" si="17"/>
        <v>-0.24999999982355803</v>
      </c>
      <c r="H39" s="43"/>
    </row>
    <row r="40" spans="1:8" x14ac:dyDescent="0.3">
      <c r="A40" s="28">
        <v>3</v>
      </c>
      <c r="B40" s="29">
        <v>993.63440000000003</v>
      </c>
      <c r="C40" s="29">
        <v>1994.0473999999999</v>
      </c>
      <c r="D40" s="40"/>
      <c r="E40" s="40"/>
      <c r="F40" s="32">
        <f t="shared" si="16"/>
        <v>-0.7749999998623025</v>
      </c>
      <c r="G40" s="32">
        <f t="shared" si="17"/>
        <v>-0.4500000000007276</v>
      </c>
      <c r="H40" s="43"/>
    </row>
    <row r="41" spans="1:8" x14ac:dyDescent="0.3">
      <c r="A41" s="28">
        <v>3</v>
      </c>
      <c r="B41" s="29">
        <v>993.63530000000003</v>
      </c>
      <c r="C41" s="29">
        <v>1994.0486000000001</v>
      </c>
      <c r="D41" s="40"/>
      <c r="E41" s="40"/>
      <c r="F41" s="32">
        <f t="shared" si="16"/>
        <v>0.12500000013915269</v>
      </c>
      <c r="G41" s="32">
        <f t="shared" si="17"/>
        <v>0.75000000015279511</v>
      </c>
      <c r="H41" s="43"/>
    </row>
    <row r="42" spans="1:8" x14ac:dyDescent="0.3">
      <c r="A42" s="28">
        <v>3</v>
      </c>
      <c r="B42" s="29">
        <v>993.63559999999995</v>
      </c>
      <c r="C42" s="29">
        <v>1994.0461</v>
      </c>
      <c r="D42" s="40"/>
      <c r="E42" s="40"/>
      <c r="F42" s="32">
        <f t="shared" si="16"/>
        <v>0.42500000006384653</v>
      </c>
      <c r="G42" s="32">
        <f t="shared" si="17"/>
        <v>-1.7499999999017746</v>
      </c>
      <c r="H42" s="43"/>
    </row>
    <row r="43" spans="1:8" x14ac:dyDescent="0.3">
      <c r="A43" s="30">
        <v>4</v>
      </c>
      <c r="B43" s="31">
        <v>1029.1532</v>
      </c>
      <c r="C43" s="31">
        <v>1981.9529</v>
      </c>
      <c r="D43" s="40">
        <f>AVERAGE(B43:B52)</f>
        <v>1029.153</v>
      </c>
      <c r="E43" s="40">
        <f>AVERAGE(C43:C52)</f>
        <v>1981.953</v>
      </c>
      <c r="F43" s="32">
        <f>(B43-$D$43)*1000</f>
        <v>0.19999999994979589</v>
      </c>
      <c r="G43" s="32">
        <f>(C43-$E$43)*1000</f>
        <v>-9.9999999974897946E-2</v>
      </c>
      <c r="H43" s="43">
        <f>SUMSQ(F43:G52)/COUNT(F43:G52)</f>
        <v>4.4999999988776837E-2</v>
      </c>
    </row>
    <row r="44" spans="1:8" x14ac:dyDescent="0.3">
      <c r="A44" s="30">
        <v>4</v>
      </c>
      <c r="B44" s="31">
        <v>1029.153</v>
      </c>
      <c r="C44" s="31">
        <v>1981.953</v>
      </c>
      <c r="D44" s="40"/>
      <c r="E44" s="40"/>
      <c r="F44" s="32">
        <f t="shared" ref="F44:F52" si="18">(B44-$D$43)*1000</f>
        <v>0</v>
      </c>
      <c r="G44" s="32">
        <f t="shared" ref="G44:G52" si="19">(C44-$E$43)*1000</f>
        <v>0</v>
      </c>
      <c r="H44" s="43"/>
    </row>
    <row r="45" spans="1:8" x14ac:dyDescent="0.3">
      <c r="A45" s="30">
        <v>4</v>
      </c>
      <c r="B45" s="31">
        <v>1029.1527000000001</v>
      </c>
      <c r="C45" s="31">
        <v>1981.9530999999999</v>
      </c>
      <c r="D45" s="40"/>
      <c r="E45" s="40"/>
      <c r="F45" s="32">
        <f t="shared" si="18"/>
        <v>-0.29999999992469384</v>
      </c>
      <c r="G45" s="32">
        <f t="shared" si="19"/>
        <v>9.9999999974897946E-2</v>
      </c>
      <c r="H45" s="43"/>
    </row>
    <row r="46" spans="1:8" x14ac:dyDescent="0.3">
      <c r="A46" s="30">
        <v>4</v>
      </c>
      <c r="B46" s="31">
        <v>1029.1524999999999</v>
      </c>
      <c r="C46" s="31">
        <v>1981.9532999999999</v>
      </c>
      <c r="D46" s="40"/>
      <c r="E46" s="40"/>
      <c r="F46" s="32">
        <f t="shared" si="18"/>
        <v>-0.50000000010186341</v>
      </c>
      <c r="G46" s="32">
        <f t="shared" si="19"/>
        <v>0.29999999992469384</v>
      </c>
      <c r="H46" s="43"/>
    </row>
    <row r="47" spans="1:8" x14ac:dyDescent="0.3">
      <c r="A47" s="30">
        <v>4</v>
      </c>
      <c r="B47" s="31">
        <v>1029.1527000000001</v>
      </c>
      <c r="C47" s="31">
        <v>1981.9530999999999</v>
      </c>
      <c r="D47" s="40"/>
      <c r="E47" s="40"/>
      <c r="F47" s="32">
        <f t="shared" si="18"/>
        <v>-0.29999999992469384</v>
      </c>
      <c r="G47" s="32">
        <f t="shared" si="19"/>
        <v>9.9999999974897946E-2</v>
      </c>
      <c r="H47" s="43"/>
    </row>
    <row r="48" spans="1:8" x14ac:dyDescent="0.3">
      <c r="A48" s="30">
        <v>4</v>
      </c>
      <c r="B48" s="31">
        <v>1029.1531</v>
      </c>
      <c r="C48" s="31">
        <v>1981.9529</v>
      </c>
      <c r="D48" s="40"/>
      <c r="E48" s="40"/>
      <c r="F48" s="32">
        <f t="shared" si="18"/>
        <v>9.9999999974897946E-2</v>
      </c>
      <c r="G48" s="32">
        <f t="shared" si="19"/>
        <v>-9.9999999974897946E-2</v>
      </c>
      <c r="H48" s="43"/>
    </row>
    <row r="49" spans="1:8" x14ac:dyDescent="0.3">
      <c r="A49" s="30">
        <v>4</v>
      </c>
      <c r="B49" s="31">
        <v>1029.153</v>
      </c>
      <c r="C49" s="31">
        <v>1981.9530999999999</v>
      </c>
      <c r="D49" s="40"/>
      <c r="E49" s="40"/>
      <c r="F49" s="32">
        <f t="shared" si="18"/>
        <v>0</v>
      </c>
      <c r="G49" s="32">
        <f t="shared" si="19"/>
        <v>9.9999999974897946E-2</v>
      </c>
      <c r="H49" s="43"/>
    </row>
    <row r="50" spans="1:8" x14ac:dyDescent="0.3">
      <c r="A50" s="30">
        <v>4</v>
      </c>
      <c r="B50" s="31">
        <v>1029.1532</v>
      </c>
      <c r="C50" s="31">
        <v>1981.9529</v>
      </c>
      <c r="D50" s="40"/>
      <c r="E50" s="40"/>
      <c r="F50" s="32">
        <f t="shared" si="18"/>
        <v>0.19999999994979589</v>
      </c>
      <c r="G50" s="32">
        <f t="shared" si="19"/>
        <v>-9.9999999974897946E-2</v>
      </c>
      <c r="H50" s="43"/>
    </row>
    <row r="51" spans="1:8" x14ac:dyDescent="0.3">
      <c r="A51" s="30">
        <v>4</v>
      </c>
      <c r="B51" s="31">
        <v>1029.1532999999999</v>
      </c>
      <c r="C51" s="31">
        <v>1981.9529</v>
      </c>
      <c r="D51" s="40"/>
      <c r="E51" s="40"/>
      <c r="F51" s="32">
        <f t="shared" si="18"/>
        <v>0.29999999992469384</v>
      </c>
      <c r="G51" s="32">
        <f t="shared" si="19"/>
        <v>-9.9999999974897946E-2</v>
      </c>
      <c r="H51" s="43"/>
    </row>
    <row r="52" spans="1:8" x14ac:dyDescent="0.3">
      <c r="A52" s="30">
        <v>4</v>
      </c>
      <c r="B52" s="31">
        <v>1029.1532999999999</v>
      </c>
      <c r="C52" s="31">
        <v>1981.9528</v>
      </c>
      <c r="D52" s="40"/>
      <c r="E52" s="40"/>
      <c r="F52" s="32">
        <f t="shared" si="18"/>
        <v>0.29999999992469384</v>
      </c>
      <c r="G52" s="32">
        <f t="shared" si="19"/>
        <v>-0.19999999994979589</v>
      </c>
      <c r="H52" s="43"/>
    </row>
    <row r="53" spans="1:8" x14ac:dyDescent="0.3">
      <c r="A53" s="28">
        <v>5</v>
      </c>
      <c r="B53" s="29">
        <v>950.13289999999995</v>
      </c>
      <c r="C53" s="29">
        <v>2022.7326</v>
      </c>
      <c r="D53" s="40">
        <f>AVERAGE(B53:B62)</f>
        <v>950.13314000000014</v>
      </c>
      <c r="E53" s="40">
        <f>AVERAGE(C53:C62)</f>
        <v>2022.73252</v>
      </c>
      <c r="F53" s="32">
        <f>(B53-$D$53)*1000</f>
        <v>-0.24000000018986611</v>
      </c>
      <c r="G53" s="32">
        <f>(C53-$E$53)*1000</f>
        <v>8.0000000025393092E-2</v>
      </c>
      <c r="H53" s="43">
        <f>SUMSQ(F53:G62)/COUNT(F53:G62)</f>
        <v>6.8000000012018086E-2</v>
      </c>
    </row>
    <row r="54" spans="1:8" x14ac:dyDescent="0.3">
      <c r="A54" s="28">
        <v>5</v>
      </c>
      <c r="B54" s="29">
        <v>950.13310000000001</v>
      </c>
      <c r="C54" s="29">
        <v>2022.7326</v>
      </c>
      <c r="D54" s="40"/>
      <c r="E54" s="40"/>
      <c r="F54" s="32">
        <f t="shared" ref="F54:F62" si="20">(B54-$D$53)*1000</f>
        <v>-4.0000000126383384E-2</v>
      </c>
      <c r="G54" s="32">
        <f t="shared" ref="G54:G62" si="21">(C54-$E$53)*1000</f>
        <v>8.0000000025393092E-2</v>
      </c>
      <c r="H54" s="43"/>
    </row>
    <row r="55" spans="1:8" x14ac:dyDescent="0.3">
      <c r="A55" s="28">
        <v>5</v>
      </c>
      <c r="B55" s="29">
        <v>950.13340000000005</v>
      </c>
      <c r="C55" s="29">
        <v>2022.7322999999999</v>
      </c>
      <c r="D55" s="40"/>
      <c r="E55" s="40"/>
      <c r="F55" s="32">
        <f t="shared" si="20"/>
        <v>0.25999999991199729</v>
      </c>
      <c r="G55" s="32">
        <f t="shared" si="21"/>
        <v>-0.22000000012667442</v>
      </c>
      <c r="H55" s="43"/>
    </row>
    <row r="56" spans="1:8" x14ac:dyDescent="0.3">
      <c r="A56" s="28">
        <v>5</v>
      </c>
      <c r="B56" s="29">
        <v>950.13379999999995</v>
      </c>
      <c r="C56" s="29">
        <v>2022.7321999999999</v>
      </c>
      <c r="D56" s="40"/>
      <c r="E56" s="40"/>
      <c r="F56" s="32">
        <f t="shared" si="20"/>
        <v>0.65999999981158908</v>
      </c>
      <c r="G56" s="32">
        <f t="shared" si="21"/>
        <v>-0.32000000010157237</v>
      </c>
      <c r="H56" s="43"/>
    </row>
    <row r="57" spans="1:8" x14ac:dyDescent="0.3">
      <c r="A57" s="28">
        <v>5</v>
      </c>
      <c r="B57" s="29">
        <v>950.13350000000003</v>
      </c>
      <c r="C57" s="29">
        <v>2022.7322999999999</v>
      </c>
      <c r="D57" s="40"/>
      <c r="E57" s="40"/>
      <c r="F57" s="32">
        <f t="shared" si="20"/>
        <v>0.35999999988689524</v>
      </c>
      <c r="G57" s="32">
        <f t="shared" si="21"/>
        <v>-0.22000000012667442</v>
      </c>
      <c r="H57" s="43"/>
    </row>
    <row r="58" spans="1:8" x14ac:dyDescent="0.3">
      <c r="A58" s="28">
        <v>5</v>
      </c>
      <c r="B58" s="29">
        <v>950.13310000000001</v>
      </c>
      <c r="C58" s="29">
        <v>2022.7326</v>
      </c>
      <c r="D58" s="40"/>
      <c r="E58" s="40"/>
      <c r="F58" s="32">
        <f t="shared" si="20"/>
        <v>-4.0000000126383384E-2</v>
      </c>
      <c r="G58" s="32">
        <f t="shared" si="21"/>
        <v>8.0000000025393092E-2</v>
      </c>
      <c r="H58" s="43"/>
    </row>
    <row r="59" spans="1:8" x14ac:dyDescent="0.3">
      <c r="A59" s="28">
        <v>5</v>
      </c>
      <c r="B59" s="29">
        <v>950.13319999999999</v>
      </c>
      <c r="C59" s="29">
        <v>2022.7325000000001</v>
      </c>
      <c r="D59" s="40"/>
      <c r="E59" s="40"/>
      <c r="F59" s="32">
        <f t="shared" si="20"/>
        <v>5.9999999848514562E-2</v>
      </c>
      <c r="G59" s="32">
        <f t="shared" si="21"/>
        <v>-1.9999999949504854E-2</v>
      </c>
      <c r="H59" s="43"/>
    </row>
    <row r="60" spans="1:8" x14ac:dyDescent="0.3">
      <c r="A60" s="28">
        <v>5</v>
      </c>
      <c r="B60" s="29">
        <v>950.13279999999997</v>
      </c>
      <c r="C60" s="29">
        <v>2022.7327</v>
      </c>
      <c r="D60" s="40"/>
      <c r="E60" s="40"/>
      <c r="F60" s="32">
        <f t="shared" si="20"/>
        <v>-0.34000000016476406</v>
      </c>
      <c r="G60" s="32">
        <f t="shared" si="21"/>
        <v>0.18000000000029104</v>
      </c>
      <c r="H60" s="43"/>
    </row>
    <row r="61" spans="1:8" x14ac:dyDescent="0.3">
      <c r="A61" s="28">
        <v>5</v>
      </c>
      <c r="B61" s="29">
        <v>950.13279999999997</v>
      </c>
      <c r="C61" s="29">
        <v>2022.7327</v>
      </c>
      <c r="D61" s="40"/>
      <c r="E61" s="40"/>
      <c r="F61" s="32">
        <f t="shared" si="20"/>
        <v>-0.34000000016476406</v>
      </c>
      <c r="G61" s="32">
        <f t="shared" si="21"/>
        <v>0.18000000000029104</v>
      </c>
      <c r="H61" s="43"/>
    </row>
    <row r="62" spans="1:8" x14ac:dyDescent="0.3">
      <c r="A62" s="28">
        <v>5</v>
      </c>
      <c r="B62" s="29">
        <v>950.13279999999997</v>
      </c>
      <c r="C62" s="29">
        <v>2022.7327</v>
      </c>
      <c r="D62" s="40"/>
      <c r="E62" s="40"/>
      <c r="F62" s="32">
        <f t="shared" si="20"/>
        <v>-0.34000000016476406</v>
      </c>
      <c r="G62" s="32">
        <f t="shared" si="21"/>
        <v>0.18000000000029104</v>
      </c>
      <c r="H62" s="43"/>
    </row>
    <row r="63" spans="1:8" x14ac:dyDescent="0.3">
      <c r="A63" s="30">
        <v>6</v>
      </c>
      <c r="B63" s="31">
        <v>995.91629999999998</v>
      </c>
      <c r="C63" s="31">
        <v>1992.9632999999999</v>
      </c>
      <c r="D63" s="40">
        <f>AVERAGE(B63:B67)</f>
        <v>995.91550000000007</v>
      </c>
      <c r="E63" s="40">
        <f>AVERAGE(C63:C67)</f>
        <v>1992.9639400000001</v>
      </c>
      <c r="F63" s="32">
        <f>(B63-$D$63)*1000</f>
        <v>0.79999999991287041</v>
      </c>
      <c r="G63" s="32">
        <f>(C63-$E$63)*1000</f>
        <v>-0.64000000020314474</v>
      </c>
      <c r="H63" s="43">
        <f>SUMSQ(F63:G67)/COUNT(F63:G67)</f>
        <v>2.8091999999429946</v>
      </c>
    </row>
    <row r="64" spans="1:8" x14ac:dyDescent="0.3">
      <c r="A64" s="30">
        <v>6</v>
      </c>
      <c r="B64" s="31">
        <v>995.91290000000004</v>
      </c>
      <c r="C64" s="31">
        <v>1992.9653000000001</v>
      </c>
      <c r="D64" s="40"/>
      <c r="E64" s="40"/>
      <c r="F64" s="32">
        <f t="shared" ref="F64:F67" si="22">(B64-$D$63)*1000</f>
        <v>-2.6000000000294676</v>
      </c>
      <c r="G64" s="32">
        <f t="shared" ref="G64:G67" si="23">(C64-$E$63)*1000</f>
        <v>1.3599999999769352</v>
      </c>
      <c r="H64" s="43"/>
    </row>
    <row r="65" spans="1:8" x14ac:dyDescent="0.3">
      <c r="A65" s="30">
        <v>6</v>
      </c>
      <c r="B65" s="31">
        <v>995.91549999999995</v>
      </c>
      <c r="C65" s="31">
        <v>1992.9657999999999</v>
      </c>
      <c r="D65" s="40"/>
      <c r="E65" s="40"/>
      <c r="F65" s="32">
        <f t="shared" si="22"/>
        <v>-1.1368683772161603E-10</v>
      </c>
      <c r="G65" s="32">
        <f t="shared" si="23"/>
        <v>1.8599999998514249</v>
      </c>
      <c r="H65" s="43"/>
    </row>
    <row r="66" spans="1:8" x14ac:dyDescent="0.3">
      <c r="A66" s="30">
        <v>6</v>
      </c>
      <c r="B66" s="31">
        <v>995.91750000000002</v>
      </c>
      <c r="C66" s="31">
        <v>1992.9607000000001</v>
      </c>
      <c r="D66" s="40"/>
      <c r="E66" s="40"/>
      <c r="F66" s="32">
        <f t="shared" si="22"/>
        <v>1.9999999999527063</v>
      </c>
      <c r="G66" s="32">
        <f t="shared" si="23"/>
        <v>-3.2400000000052387</v>
      </c>
      <c r="H66" s="43"/>
    </row>
    <row r="67" spans="1:8" x14ac:dyDescent="0.3">
      <c r="A67" s="30">
        <v>6</v>
      </c>
      <c r="B67" s="31">
        <v>995.9153</v>
      </c>
      <c r="C67" s="31">
        <v>1992.9646</v>
      </c>
      <c r="D67" s="40"/>
      <c r="E67" s="40"/>
      <c r="F67" s="32">
        <f t="shared" si="22"/>
        <v>-0.20000000006348273</v>
      </c>
      <c r="G67" s="32">
        <f t="shared" si="23"/>
        <v>0.65999999992527592</v>
      </c>
      <c r="H67" s="43"/>
    </row>
    <row r="68" spans="1:8" x14ac:dyDescent="0.3">
      <c r="A68" s="28">
        <v>7</v>
      </c>
      <c r="B68" s="29">
        <v>1020.2779</v>
      </c>
      <c r="C68" s="29">
        <v>1976.9998000000001</v>
      </c>
      <c r="D68" s="40">
        <f>AVERAGE(B68:B73)</f>
        <v>1020.2777499999999</v>
      </c>
      <c r="E68" s="40">
        <f>AVERAGE(C68:C73)</f>
        <v>1977.0001499999998</v>
      </c>
      <c r="F68" s="32">
        <f>(B68-$D$68)*1000</f>
        <v>0.15000000018972059</v>
      </c>
      <c r="G68" s="32">
        <f>(C68-$E$68)*1000</f>
        <v>-0.34999999979845597</v>
      </c>
      <c r="H68" s="43">
        <f>SUMSQ(F68:G73)/COUNT(F68:G73)</f>
        <v>1.5308333332961774</v>
      </c>
    </row>
    <row r="69" spans="1:8" x14ac:dyDescent="0.3">
      <c r="A69" s="28">
        <v>7</v>
      </c>
      <c r="B69" s="29">
        <v>1020.2766</v>
      </c>
      <c r="C69" s="29">
        <v>1976.998</v>
      </c>
      <c r="D69" s="40"/>
      <c r="E69" s="40"/>
      <c r="F69" s="32">
        <f t="shared" ref="F69:F73" si="24">(B69-$D$68)*1000</f>
        <v>-1.1499999998250132</v>
      </c>
      <c r="G69" s="32">
        <f t="shared" ref="G69:G73" si="25">(C69-$E$68)*1000</f>
        <v>-2.1499999998013664</v>
      </c>
      <c r="H69" s="43"/>
    </row>
    <row r="70" spans="1:8" x14ac:dyDescent="0.3">
      <c r="A70" s="28">
        <v>7</v>
      </c>
      <c r="B70" s="29">
        <v>1020.2788</v>
      </c>
      <c r="C70" s="29">
        <v>1977.0003999999999</v>
      </c>
      <c r="D70" s="40"/>
      <c r="E70" s="40"/>
      <c r="F70" s="32">
        <f t="shared" si="24"/>
        <v>1.0500000001911758</v>
      </c>
      <c r="G70" s="32">
        <f t="shared" si="25"/>
        <v>0.2500000000509317</v>
      </c>
      <c r="H70" s="43"/>
    </row>
    <row r="71" spans="1:8" x14ac:dyDescent="0.3">
      <c r="A71" s="28">
        <v>7</v>
      </c>
      <c r="B71" s="29">
        <v>1020.2755</v>
      </c>
      <c r="C71" s="29">
        <v>1977.0002999999999</v>
      </c>
      <c r="D71" s="40"/>
      <c r="E71" s="40"/>
      <c r="F71" s="32">
        <f t="shared" si="24"/>
        <v>-2.2499999998899511</v>
      </c>
      <c r="G71" s="32">
        <f t="shared" si="25"/>
        <v>0.15000000007603376</v>
      </c>
      <c r="H71" s="43"/>
    </row>
    <row r="72" spans="1:8" x14ac:dyDescent="0.3">
      <c r="A72" s="28">
        <v>7</v>
      </c>
      <c r="B72" s="29">
        <v>1020.2786</v>
      </c>
      <c r="C72" s="29">
        <v>1977.0003999999999</v>
      </c>
      <c r="D72" s="40"/>
      <c r="E72" s="40"/>
      <c r="F72" s="32">
        <f t="shared" si="24"/>
        <v>0.85000000012769306</v>
      </c>
      <c r="G72" s="32">
        <f t="shared" si="25"/>
        <v>0.2500000000509317</v>
      </c>
      <c r="H72" s="43"/>
    </row>
    <row r="73" spans="1:8" x14ac:dyDescent="0.3">
      <c r="A73" s="28">
        <v>7</v>
      </c>
      <c r="B73" s="29">
        <v>1020.2791</v>
      </c>
      <c r="C73" s="29">
        <v>1977.002</v>
      </c>
      <c r="D73" s="40"/>
      <c r="E73" s="40"/>
      <c r="F73" s="32">
        <f t="shared" si="24"/>
        <v>1.3500000001158696</v>
      </c>
      <c r="G73" s="32">
        <f t="shared" si="25"/>
        <v>1.8500000001040462</v>
      </c>
      <c r="H73" s="43"/>
    </row>
    <row r="74" spans="1:8" x14ac:dyDescent="0.3">
      <c r="A74" s="30">
        <v>8</v>
      </c>
      <c r="B74" s="31">
        <v>972.47220000000004</v>
      </c>
      <c r="C74" s="31">
        <v>2008.2420999999999</v>
      </c>
      <c r="D74" s="40">
        <f>AVERAGE(B74:B79)</f>
        <v>972.47254999999996</v>
      </c>
      <c r="E74" s="40">
        <f>AVERAGE(C74:C79)</f>
        <v>2008.2425833333334</v>
      </c>
      <c r="F74" s="32">
        <f>(B74-$D$74)*1000</f>
        <v>-0.34999999991214281</v>
      </c>
      <c r="G74" s="32">
        <f>(C74-$E$74)*1000</f>
        <v>-0.48333333347727603</v>
      </c>
      <c r="H74" s="43">
        <f>SUMSQ(F74:G79)/COUNT(F74:G79)</f>
        <v>3.9136111111061527</v>
      </c>
    </row>
    <row r="75" spans="1:8" x14ac:dyDescent="0.3">
      <c r="A75" s="30">
        <v>8</v>
      </c>
      <c r="B75" s="31">
        <v>972.47389999999996</v>
      </c>
      <c r="C75" s="31">
        <v>2008.2474</v>
      </c>
      <c r="D75" s="40"/>
      <c r="E75" s="40"/>
      <c r="F75" s="32">
        <f t="shared" ref="F75:F79" si="26">(B75-$D$74)*1000</f>
        <v>1.3500000000021828</v>
      </c>
      <c r="G75" s="32">
        <f t="shared" ref="G75:G79" si="27">(C75-$E$74)*1000</f>
        <v>4.8166666665565572</v>
      </c>
      <c r="H75" s="43"/>
    </row>
    <row r="76" spans="1:8" x14ac:dyDescent="0.3">
      <c r="A76" s="30">
        <v>8</v>
      </c>
      <c r="B76" s="31">
        <v>972.47249999999997</v>
      </c>
      <c r="C76" s="31">
        <v>2008.2412999999999</v>
      </c>
      <c r="D76" s="40"/>
      <c r="E76" s="40"/>
      <c r="F76" s="32">
        <f t="shared" si="26"/>
        <v>-4.9999999987448973E-2</v>
      </c>
      <c r="G76" s="32">
        <f t="shared" si="27"/>
        <v>-1.2833333335038333</v>
      </c>
      <c r="H76" s="43"/>
    </row>
    <row r="77" spans="1:8" x14ac:dyDescent="0.3">
      <c r="A77" s="30">
        <v>8</v>
      </c>
      <c r="B77" s="31">
        <v>972.47040000000004</v>
      </c>
      <c r="C77" s="31">
        <v>2008.2414000000001</v>
      </c>
      <c r="D77" s="40"/>
      <c r="E77" s="40"/>
      <c r="F77" s="32">
        <f t="shared" si="26"/>
        <v>-2.1499999999150532</v>
      </c>
      <c r="G77" s="32">
        <f t="shared" si="27"/>
        <v>-1.1833333333015617</v>
      </c>
      <c r="H77" s="43"/>
    </row>
    <row r="78" spans="1:8" x14ac:dyDescent="0.3">
      <c r="A78" s="30">
        <v>8</v>
      </c>
      <c r="B78" s="31">
        <v>972.47209999999995</v>
      </c>
      <c r="C78" s="31">
        <v>2008.2394999999999</v>
      </c>
      <c r="D78" s="40"/>
      <c r="E78" s="40"/>
      <c r="F78" s="32">
        <f t="shared" si="26"/>
        <v>-0.4500000000007276</v>
      </c>
      <c r="G78" s="32">
        <f t="shared" si="27"/>
        <v>-3.0833333335067437</v>
      </c>
      <c r="H78" s="43"/>
    </row>
    <row r="79" spans="1:8" x14ac:dyDescent="0.3">
      <c r="A79" s="30">
        <v>8</v>
      </c>
      <c r="B79" s="31">
        <v>972.4742</v>
      </c>
      <c r="C79" s="31">
        <v>2008.2438</v>
      </c>
      <c r="D79" s="40"/>
      <c r="E79" s="40"/>
      <c r="F79" s="32">
        <f t="shared" si="26"/>
        <v>1.6500000000405635</v>
      </c>
      <c r="G79" s="32">
        <f t="shared" si="27"/>
        <v>1.2166666665507364</v>
      </c>
      <c r="H79" s="43"/>
    </row>
    <row r="80" spans="1:8" x14ac:dyDescent="0.3">
      <c r="A80" s="28">
        <v>9</v>
      </c>
      <c r="B80" s="29">
        <v>991.9203</v>
      </c>
      <c r="C80" s="29">
        <v>1995.1335999999999</v>
      </c>
      <c r="D80" s="40">
        <f>AVERAGE(B80:B84)</f>
        <v>991.92111999999997</v>
      </c>
      <c r="E80" s="40">
        <f>AVERAGE(C80:C84)</f>
        <v>1995.1337200000003</v>
      </c>
      <c r="F80" s="32">
        <f>(B80-$D$80)*1000</f>
        <v>-0.8199999999760621</v>
      </c>
      <c r="G80" s="32">
        <f>(C80-$E$80)*1000</f>
        <v>-0.12000000037915015</v>
      </c>
      <c r="H80" s="43">
        <f>SUMSQ(F80:G84)/COUNT(F80:G84)</f>
        <v>3.4296000000130613</v>
      </c>
    </row>
    <row r="81" spans="1:8" x14ac:dyDescent="0.3">
      <c r="A81" s="28">
        <v>9</v>
      </c>
      <c r="B81" s="29">
        <v>991.91899999999998</v>
      </c>
      <c r="C81" s="29">
        <v>1995.1375</v>
      </c>
      <c r="D81" s="40"/>
      <c r="E81" s="40"/>
      <c r="F81" s="32">
        <f t="shared" ref="F81:F84" si="28">(B81-$D$80)*1000</f>
        <v>-2.1199999999907959</v>
      </c>
      <c r="G81" s="32">
        <f t="shared" ref="G81:G84" si="29">(C81-$E$80)*1000</f>
        <v>3.7799999997787381</v>
      </c>
      <c r="H81" s="43"/>
    </row>
    <row r="82" spans="1:8" x14ac:dyDescent="0.3">
      <c r="A82" s="28">
        <v>9</v>
      </c>
      <c r="B82" s="29">
        <v>991.92150000000004</v>
      </c>
      <c r="C82" s="29">
        <v>1995.1342</v>
      </c>
      <c r="D82" s="40"/>
      <c r="E82" s="40"/>
      <c r="F82" s="32">
        <f t="shared" si="28"/>
        <v>0.38000000006377377</v>
      </c>
      <c r="G82" s="32">
        <f t="shared" si="29"/>
        <v>0.4799999996976112</v>
      </c>
      <c r="H82" s="43"/>
    </row>
    <row r="83" spans="1:8" x14ac:dyDescent="0.3">
      <c r="A83" s="28">
        <v>9</v>
      </c>
      <c r="B83" s="29">
        <v>991.92340000000002</v>
      </c>
      <c r="C83" s="29">
        <v>1995.1311000000001</v>
      </c>
      <c r="D83" s="40"/>
      <c r="E83" s="40"/>
      <c r="F83" s="32">
        <f t="shared" si="28"/>
        <v>2.2800000000415821</v>
      </c>
      <c r="G83" s="32">
        <f t="shared" si="29"/>
        <v>-2.6200000002063462</v>
      </c>
      <c r="H83" s="43"/>
    </row>
    <row r="84" spans="1:8" x14ac:dyDescent="0.3">
      <c r="A84" s="28">
        <v>9</v>
      </c>
      <c r="B84" s="29">
        <v>991.92139999999995</v>
      </c>
      <c r="C84" s="29">
        <v>1995.1322</v>
      </c>
      <c r="D84" s="40"/>
      <c r="E84" s="40"/>
      <c r="F84" s="32">
        <f t="shared" si="28"/>
        <v>0.27999999997518898</v>
      </c>
      <c r="G84" s="32">
        <f t="shared" si="29"/>
        <v>-1.5200000002550951</v>
      </c>
      <c r="H84" s="43"/>
    </row>
    <row r="85" spans="1:8" x14ac:dyDescent="0.3">
      <c r="A85" s="30">
        <v>10</v>
      </c>
      <c r="B85" s="31">
        <v>989.98599999999999</v>
      </c>
      <c r="C85" s="31">
        <v>1996.4318000000001</v>
      </c>
      <c r="D85" s="40">
        <f>AVERAGE(B85:B90)</f>
        <v>989.98590000000002</v>
      </c>
      <c r="E85" s="40">
        <f>AVERAGE(C85:C90)</f>
        <v>1996.4329833333331</v>
      </c>
      <c r="F85" s="32">
        <f>(B85-$D$85)*1000</f>
        <v>9.9999999974897946E-2</v>
      </c>
      <c r="G85" s="32">
        <f>(C85-$E$85)*1000</f>
        <v>-1.183333333074188</v>
      </c>
      <c r="H85" s="43">
        <f>SUMSQ(F85:G90)/COUNT(F85:G90)</f>
        <v>2.8390277778101871</v>
      </c>
    </row>
    <row r="86" spans="1:8" x14ac:dyDescent="0.3">
      <c r="A86" s="30">
        <v>10</v>
      </c>
      <c r="B86" s="31">
        <v>989.9864</v>
      </c>
      <c r="C86" s="31">
        <v>1996.4338</v>
      </c>
      <c r="D86" s="40"/>
      <c r="E86" s="40"/>
      <c r="F86" s="32">
        <f t="shared" ref="F86:F90" si="30">(B86-$D$85)*1000</f>
        <v>0.49999999998817657</v>
      </c>
      <c r="G86" s="32">
        <f t="shared" ref="G86:G90" si="31">(C86-$E$85)*1000</f>
        <v>0.8166666668785183</v>
      </c>
      <c r="H86" s="43"/>
    </row>
    <row r="87" spans="1:8" x14ac:dyDescent="0.3">
      <c r="A87" s="30">
        <v>10</v>
      </c>
      <c r="B87" s="31">
        <v>989.98609999999996</v>
      </c>
      <c r="C87" s="31">
        <v>1996.4322999999999</v>
      </c>
      <c r="D87" s="40"/>
      <c r="E87" s="40"/>
      <c r="F87" s="32">
        <f t="shared" si="30"/>
        <v>0.19999999994979589</v>
      </c>
      <c r="G87" s="32">
        <f t="shared" si="31"/>
        <v>-0.68333333319969825</v>
      </c>
      <c r="H87" s="43"/>
    </row>
    <row r="88" spans="1:8" x14ac:dyDescent="0.3">
      <c r="A88" s="30">
        <v>10</v>
      </c>
      <c r="B88" s="31">
        <v>989.98260000000005</v>
      </c>
      <c r="C88" s="31">
        <v>1996.4353000000001</v>
      </c>
      <c r="D88" s="40"/>
      <c r="E88" s="40"/>
      <c r="F88" s="32">
        <f t="shared" si="30"/>
        <v>-3.2999999999674401</v>
      </c>
      <c r="G88" s="32">
        <f t="shared" si="31"/>
        <v>2.3166666669567348</v>
      </c>
      <c r="H88" s="43"/>
    </row>
    <row r="89" spans="1:8" x14ac:dyDescent="0.3">
      <c r="A89" s="30">
        <v>10</v>
      </c>
      <c r="B89" s="31">
        <v>989.98620000000005</v>
      </c>
      <c r="C89" s="31">
        <v>1996.4302</v>
      </c>
      <c r="D89" s="40"/>
      <c r="E89" s="40"/>
      <c r="F89" s="32">
        <f t="shared" si="30"/>
        <v>0.30000000003838068</v>
      </c>
      <c r="G89" s="32">
        <f t="shared" si="31"/>
        <v>-2.7833333331273025</v>
      </c>
      <c r="H89" s="43"/>
    </row>
    <row r="90" spans="1:8" x14ac:dyDescent="0.3">
      <c r="A90" s="30">
        <v>10</v>
      </c>
      <c r="B90" s="31">
        <v>989.98810000000003</v>
      </c>
      <c r="C90" s="31">
        <v>1996.4345000000001</v>
      </c>
      <c r="D90" s="40"/>
      <c r="E90" s="40"/>
      <c r="F90" s="32">
        <f t="shared" si="30"/>
        <v>2.200000000016189</v>
      </c>
      <c r="G90" s="32">
        <f t="shared" si="31"/>
        <v>1.5166666669301776</v>
      </c>
      <c r="H90" s="43"/>
    </row>
    <row r="91" spans="1:8" x14ac:dyDescent="0.3">
      <c r="A91" s="28" t="s">
        <v>66</v>
      </c>
      <c r="B91" s="29">
        <v>683.54899999999998</v>
      </c>
      <c r="C91" s="29">
        <v>2200.2002000000002</v>
      </c>
      <c r="D91" s="40">
        <f>AVERAGE(B91:B97)</f>
        <v>683.61282857142851</v>
      </c>
      <c r="E91" s="40">
        <f>AVERAGE(C91:C97)</f>
        <v>2200.296928571428</v>
      </c>
      <c r="F91" s="32">
        <f>(B91-$D$91)*1000</f>
        <v>-63.828571428530267</v>
      </c>
      <c r="G91" s="32">
        <f>(C91-$E$91)*1000</f>
        <v>-96.728571427775023</v>
      </c>
      <c r="H91" s="43">
        <f>SUMSQ(F91:G97)/COUNT(F91:G97)</f>
        <v>1247.6934693860646</v>
      </c>
    </row>
    <row r="92" spans="1:8" x14ac:dyDescent="0.3">
      <c r="A92" s="28" t="s">
        <v>66</v>
      </c>
      <c r="B92" s="29">
        <v>683.61620000000005</v>
      </c>
      <c r="C92" s="29">
        <v>2200.3000999999999</v>
      </c>
      <c r="D92" s="40"/>
      <c r="E92" s="40"/>
      <c r="F92" s="32">
        <f t="shared" ref="F92:F97" si="32">(B92-$D$91)*1000</f>
        <v>3.3714285715404912</v>
      </c>
      <c r="G92" s="32">
        <f t="shared" ref="G92:G97" si="33">(C92-$E$91)*1000</f>
        <v>3.1714285719317559</v>
      </c>
      <c r="H92" s="43"/>
    </row>
    <row r="93" spans="1:8" x14ac:dyDescent="0.3">
      <c r="A93" s="28" t="s">
        <v>66</v>
      </c>
      <c r="B93" s="29">
        <v>683.61879999999996</v>
      </c>
      <c r="C93" s="29">
        <v>2200.3051999999998</v>
      </c>
      <c r="D93" s="40"/>
      <c r="E93" s="40"/>
      <c r="F93" s="32">
        <f t="shared" si="32"/>
        <v>5.971428571456272</v>
      </c>
      <c r="G93" s="32">
        <f t="shared" si="33"/>
        <v>8.2714285717884195</v>
      </c>
      <c r="H93" s="43"/>
    </row>
    <row r="94" spans="1:8" x14ac:dyDescent="0.3">
      <c r="A94" s="28" t="s">
        <v>66</v>
      </c>
      <c r="B94" s="29">
        <v>683.62900000000002</v>
      </c>
      <c r="C94" s="29">
        <v>2200.3256000000001</v>
      </c>
      <c r="D94" s="40"/>
      <c r="E94" s="40"/>
      <c r="F94" s="32">
        <f t="shared" si="32"/>
        <v>16.17142857151066</v>
      </c>
      <c r="G94" s="32">
        <f t="shared" si="33"/>
        <v>28.671428572124569</v>
      </c>
      <c r="H94" s="43"/>
    </row>
    <row r="95" spans="1:8" x14ac:dyDescent="0.3">
      <c r="A95" s="28" t="s">
        <v>66</v>
      </c>
      <c r="B95" s="29">
        <v>683.60799999999995</v>
      </c>
      <c r="C95" s="29">
        <v>2200.2930999999999</v>
      </c>
      <c r="D95" s="40"/>
      <c r="E95" s="40"/>
      <c r="F95" s="32">
        <f t="shared" si="32"/>
        <v>-4.8285714285611903</v>
      </c>
      <c r="G95" s="32">
        <f t="shared" si="33"/>
        <v>-3.8285714281300898</v>
      </c>
      <c r="H95" s="43"/>
    </row>
    <row r="96" spans="1:8" x14ac:dyDescent="0.3">
      <c r="A96" s="28" t="s">
        <v>66</v>
      </c>
      <c r="B96" s="29">
        <v>683.63040000000001</v>
      </c>
      <c r="C96" s="29">
        <v>2200.3278</v>
      </c>
      <c r="D96" s="40"/>
      <c r="E96" s="40"/>
      <c r="F96" s="32">
        <f t="shared" si="32"/>
        <v>17.571428571500292</v>
      </c>
      <c r="G96" s="32">
        <f t="shared" si="33"/>
        <v>30.871428572027071</v>
      </c>
      <c r="H96" s="43"/>
    </row>
    <row r="97" spans="1:8" x14ac:dyDescent="0.3">
      <c r="A97" s="28" t="s">
        <v>66</v>
      </c>
      <c r="B97" s="29">
        <v>683.63840000000005</v>
      </c>
      <c r="C97" s="29">
        <v>2200.3265000000001</v>
      </c>
      <c r="D97" s="40"/>
      <c r="E97" s="40"/>
      <c r="F97" s="32">
        <f t="shared" si="32"/>
        <v>25.57142857153849</v>
      </c>
      <c r="G97" s="32">
        <f t="shared" si="33"/>
        <v>29.571428572126024</v>
      </c>
      <c r="H97" s="43"/>
    </row>
  </sheetData>
  <sortState xmlns:xlrd2="http://schemas.microsoft.com/office/spreadsheetml/2017/richdata2" ref="A18:C101">
    <sortCondition ref="A18:A101"/>
  </sortState>
  <mergeCells count="35">
    <mergeCell ref="D85:D90"/>
    <mergeCell ref="D18:D26"/>
    <mergeCell ref="E18:E26"/>
    <mergeCell ref="D27:D34"/>
    <mergeCell ref="E27:E34"/>
    <mergeCell ref="D35:D42"/>
    <mergeCell ref="D43:D52"/>
    <mergeCell ref="H43:H52"/>
    <mergeCell ref="D91:D97"/>
    <mergeCell ref="E35:E42"/>
    <mergeCell ref="E43:E52"/>
    <mergeCell ref="E53:E62"/>
    <mergeCell ref="E63:E67"/>
    <mergeCell ref="E68:E73"/>
    <mergeCell ref="E74:E79"/>
    <mergeCell ref="E80:E84"/>
    <mergeCell ref="E85:E90"/>
    <mergeCell ref="E91:E97"/>
    <mergeCell ref="D53:D62"/>
    <mergeCell ref="D63:D67"/>
    <mergeCell ref="D68:D73"/>
    <mergeCell ref="D74:D79"/>
    <mergeCell ref="D80:D84"/>
    <mergeCell ref="D17:E17"/>
    <mergeCell ref="F17:G17"/>
    <mergeCell ref="H18:H26"/>
    <mergeCell ref="H27:H34"/>
    <mergeCell ref="H35:H42"/>
    <mergeCell ref="H91:H97"/>
    <mergeCell ref="H53:H62"/>
    <mergeCell ref="H63:H67"/>
    <mergeCell ref="H68:H73"/>
    <mergeCell ref="H74:H79"/>
    <mergeCell ref="H80:H84"/>
    <mergeCell ref="H85:H90"/>
  </mergeCells>
  <phoneticPr fontId="3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B76873-BB86-45D2-A856-8BF231D56A3F}">
  <dimension ref="A1:S152"/>
  <sheetViews>
    <sheetView tabSelected="1" workbookViewId="0"/>
  </sheetViews>
  <sheetFormatPr baseColWidth="10" defaultRowHeight="14.4" x14ac:dyDescent="0.3"/>
  <cols>
    <col min="1" max="5" width="10" customWidth="1"/>
    <col min="6" max="6" width="3.33203125" customWidth="1"/>
    <col min="7" max="11" width="10" customWidth="1"/>
    <col min="12" max="12" width="3.33203125" customWidth="1"/>
  </cols>
  <sheetData>
    <row r="1" spans="1:19" x14ac:dyDescent="0.3">
      <c r="M1" t="s">
        <v>415</v>
      </c>
    </row>
    <row r="3" spans="1:19" x14ac:dyDescent="0.3">
      <c r="A3" s="45" t="s">
        <v>554</v>
      </c>
      <c r="B3" s="45"/>
      <c r="C3" s="45"/>
      <c r="D3" s="45"/>
      <c r="E3" s="45"/>
      <c r="G3" s="45" t="s">
        <v>555</v>
      </c>
      <c r="H3" s="45"/>
      <c r="I3" s="45"/>
      <c r="J3" s="45"/>
      <c r="K3" s="45"/>
      <c r="M3" s="33" t="s">
        <v>416</v>
      </c>
      <c r="N3" t="s">
        <v>544</v>
      </c>
      <c r="O3">
        <v>4</v>
      </c>
      <c r="P3">
        <v>3</v>
      </c>
      <c r="Q3" t="s">
        <v>545</v>
      </c>
      <c r="R3" t="s">
        <v>546</v>
      </c>
      <c r="S3" t="s">
        <v>549</v>
      </c>
    </row>
    <row r="4" spans="1:19" x14ac:dyDescent="0.3">
      <c r="A4" t="s">
        <v>100</v>
      </c>
      <c r="G4" t="s">
        <v>100</v>
      </c>
      <c r="M4" s="33" t="s">
        <v>417</v>
      </c>
      <c r="N4" t="s">
        <v>544</v>
      </c>
      <c r="O4">
        <v>5</v>
      </c>
      <c r="P4">
        <v>3</v>
      </c>
      <c r="Q4" t="s">
        <v>547</v>
      </c>
      <c r="R4" t="s">
        <v>548</v>
      </c>
      <c r="S4" t="s">
        <v>550</v>
      </c>
    </row>
    <row r="5" spans="1:19" x14ac:dyDescent="0.3">
      <c r="B5" t="s">
        <v>16</v>
      </c>
      <c r="C5" t="s">
        <v>27</v>
      </c>
      <c r="D5" t="s">
        <v>15</v>
      </c>
      <c r="E5" t="s">
        <v>26</v>
      </c>
      <c r="H5" t="s">
        <v>16</v>
      </c>
      <c r="I5" t="s">
        <v>27</v>
      </c>
      <c r="J5" t="s">
        <v>15</v>
      </c>
      <c r="K5" t="s">
        <v>26</v>
      </c>
      <c r="M5" s="33" t="s">
        <v>418</v>
      </c>
      <c r="N5" t="s">
        <v>551</v>
      </c>
      <c r="O5" t="str">
        <f>G4</f>
        <v>St_01</v>
      </c>
      <c r="P5" t="s">
        <v>553</v>
      </c>
      <c r="Q5" t="s">
        <v>553</v>
      </c>
    </row>
    <row r="6" spans="1:19" x14ac:dyDescent="0.3">
      <c r="B6">
        <v>1</v>
      </c>
      <c r="C6" s="6">
        <v>284.798</v>
      </c>
      <c r="D6" s="6">
        <v>97.470500000000015</v>
      </c>
      <c r="E6" s="6">
        <v>11.655000000000001</v>
      </c>
      <c r="H6">
        <v>1</v>
      </c>
      <c r="I6" t="s">
        <v>110</v>
      </c>
      <c r="J6" t="s">
        <v>111</v>
      </c>
      <c r="K6" t="s">
        <v>112</v>
      </c>
      <c r="M6" s="33" t="s">
        <v>419</v>
      </c>
      <c r="N6" t="s">
        <v>552</v>
      </c>
      <c r="O6">
        <f>H6</f>
        <v>1</v>
      </c>
      <c r="P6" t="s">
        <v>553</v>
      </c>
      <c r="Q6" t="str">
        <f>I6</f>
        <v>284.7980</v>
      </c>
      <c r="R6" t="str">
        <f>J6</f>
        <v>97.4705</v>
      </c>
      <c r="S6" t="str">
        <f>K6</f>
        <v>11.6550</v>
      </c>
    </row>
    <row r="7" spans="1:19" x14ac:dyDescent="0.3">
      <c r="B7">
        <v>2</v>
      </c>
      <c r="C7" s="6">
        <v>293.22900000000004</v>
      </c>
      <c r="D7" s="6">
        <v>100.32199999999999</v>
      </c>
      <c r="E7" s="6">
        <v>13.404</v>
      </c>
      <c r="H7">
        <v>2</v>
      </c>
      <c r="I7" t="s">
        <v>113</v>
      </c>
      <c r="J7" t="s">
        <v>114</v>
      </c>
      <c r="K7" t="s">
        <v>115</v>
      </c>
      <c r="M7" s="33" t="s">
        <v>420</v>
      </c>
      <c r="N7" t="s">
        <v>552</v>
      </c>
      <c r="O7">
        <f t="shared" ref="O7:O12" si="0">H7</f>
        <v>2</v>
      </c>
      <c r="P7" t="s">
        <v>553</v>
      </c>
      <c r="Q7" t="str">
        <f t="shared" ref="Q7:Q12" si="1">I7</f>
        <v>293.2290</v>
      </c>
      <c r="R7" t="str">
        <f t="shared" ref="R7:R12" si="2">J7</f>
        <v>100.3220</v>
      </c>
      <c r="S7" t="str">
        <f t="shared" ref="S7:S10" si="3">K7</f>
        <v>13.4040</v>
      </c>
    </row>
    <row r="8" spans="1:19" x14ac:dyDescent="0.3">
      <c r="B8">
        <v>3</v>
      </c>
      <c r="C8" s="6">
        <v>252.12950000000001</v>
      </c>
      <c r="D8" s="6">
        <v>99.873000000000019</v>
      </c>
      <c r="E8" s="6">
        <v>8.714500000000001</v>
      </c>
      <c r="H8">
        <v>3</v>
      </c>
      <c r="I8" t="s">
        <v>116</v>
      </c>
      <c r="J8" t="s">
        <v>117</v>
      </c>
      <c r="K8" t="s">
        <v>118</v>
      </c>
      <c r="M8" s="33" t="s">
        <v>421</v>
      </c>
      <c r="N8" t="s">
        <v>552</v>
      </c>
      <c r="O8">
        <f t="shared" si="0"/>
        <v>3</v>
      </c>
      <c r="P8" t="s">
        <v>553</v>
      </c>
      <c r="Q8" t="str">
        <f t="shared" si="1"/>
        <v>252.1295</v>
      </c>
      <c r="R8" t="str">
        <f t="shared" si="2"/>
        <v>99.8730</v>
      </c>
      <c r="S8" t="str">
        <f t="shared" si="3"/>
        <v>8.7145</v>
      </c>
    </row>
    <row r="9" spans="1:19" x14ac:dyDescent="0.3">
      <c r="B9">
        <v>4</v>
      </c>
      <c r="C9" s="6">
        <v>135.28800000000001</v>
      </c>
      <c r="D9" s="6">
        <v>96.893500000000003</v>
      </c>
      <c r="E9" s="6">
        <v>34.328000000000003</v>
      </c>
      <c r="H9">
        <v>4</v>
      </c>
      <c r="I9" t="s">
        <v>119</v>
      </c>
      <c r="J9" t="s">
        <v>120</v>
      </c>
      <c r="K9" t="s">
        <v>121</v>
      </c>
      <c r="M9" s="33" t="s">
        <v>422</v>
      </c>
      <c r="N9" t="s">
        <v>552</v>
      </c>
      <c r="O9">
        <f t="shared" si="0"/>
        <v>4</v>
      </c>
      <c r="P9" t="s">
        <v>553</v>
      </c>
      <c r="Q9" t="str">
        <f t="shared" si="1"/>
        <v>135.2880</v>
      </c>
      <c r="R9" t="str">
        <f t="shared" si="2"/>
        <v>96.8935</v>
      </c>
      <c r="S9" t="str">
        <f t="shared" si="3"/>
        <v>34.3280</v>
      </c>
    </row>
    <row r="10" spans="1:19" x14ac:dyDescent="0.3">
      <c r="B10">
        <v>5</v>
      </c>
      <c r="C10" s="6">
        <v>327.22950000000003</v>
      </c>
      <c r="D10" s="6">
        <v>100.34650000000001</v>
      </c>
      <c r="E10" s="6">
        <v>54.805</v>
      </c>
      <c r="H10">
        <v>5</v>
      </c>
      <c r="I10" t="s">
        <v>122</v>
      </c>
      <c r="J10" t="s">
        <v>123</v>
      </c>
      <c r="K10" t="s">
        <v>124</v>
      </c>
      <c r="M10" s="33" t="s">
        <v>423</v>
      </c>
      <c r="N10" t="s">
        <v>552</v>
      </c>
      <c r="O10">
        <f t="shared" si="0"/>
        <v>5</v>
      </c>
      <c r="P10" t="s">
        <v>553</v>
      </c>
      <c r="Q10" t="str">
        <f t="shared" si="1"/>
        <v>327.2295</v>
      </c>
      <c r="R10" t="str">
        <f t="shared" si="2"/>
        <v>100.3465</v>
      </c>
      <c r="S10" t="str">
        <f t="shared" si="3"/>
        <v>54.8050</v>
      </c>
    </row>
    <row r="11" spans="1:19" x14ac:dyDescent="0.3">
      <c r="B11" t="s">
        <v>98</v>
      </c>
      <c r="C11" s="6">
        <v>281.60249999999996</v>
      </c>
      <c r="D11" s="6">
        <v>81.450500000000005</v>
      </c>
      <c r="E11" s="6"/>
      <c r="H11" t="s">
        <v>98</v>
      </c>
      <c r="I11" t="s">
        <v>125</v>
      </c>
      <c r="J11" t="s">
        <v>126</v>
      </c>
      <c r="M11" s="33" t="s">
        <v>424</v>
      </c>
      <c r="N11" t="s">
        <v>552</v>
      </c>
      <c r="O11" t="str">
        <f t="shared" si="0"/>
        <v>Bas</v>
      </c>
      <c r="P11" t="s">
        <v>553</v>
      </c>
      <c r="Q11" t="str">
        <f t="shared" si="1"/>
        <v>281.6025</v>
      </c>
      <c r="R11" t="str">
        <f t="shared" si="2"/>
        <v>81.4505</v>
      </c>
    </row>
    <row r="12" spans="1:19" x14ac:dyDescent="0.3">
      <c r="B12" t="s">
        <v>99</v>
      </c>
      <c r="C12" s="6">
        <v>281.50749999999999</v>
      </c>
      <c r="D12" s="6">
        <v>77.312541666666661</v>
      </c>
      <c r="E12" s="6"/>
      <c r="H12" t="s">
        <v>99</v>
      </c>
      <c r="I12" t="s">
        <v>127</v>
      </c>
      <c r="J12" t="s">
        <v>128</v>
      </c>
      <c r="M12" s="33" t="s">
        <v>425</v>
      </c>
      <c r="N12" t="s">
        <v>552</v>
      </c>
      <c r="O12" t="str">
        <f t="shared" si="0"/>
        <v>Haut</v>
      </c>
      <c r="P12" t="s">
        <v>553</v>
      </c>
      <c r="Q12" t="str">
        <f t="shared" si="1"/>
        <v>281.5075</v>
      </c>
      <c r="R12" t="str">
        <f t="shared" si="2"/>
        <v>77.3125</v>
      </c>
    </row>
    <row r="13" spans="1:19" x14ac:dyDescent="0.3">
      <c r="M13" s="33" t="s">
        <v>426</v>
      </c>
      <c r="N13" t="s">
        <v>551</v>
      </c>
      <c r="O13" t="str">
        <f>G14</f>
        <v>St_02</v>
      </c>
      <c r="P13" t="s">
        <v>553</v>
      </c>
      <c r="Q13" t="s">
        <v>553</v>
      </c>
    </row>
    <row r="14" spans="1:19" x14ac:dyDescent="0.3">
      <c r="A14" t="s">
        <v>101</v>
      </c>
      <c r="G14" t="s">
        <v>101</v>
      </c>
      <c r="M14" s="33" t="s">
        <v>427</v>
      </c>
      <c r="N14" t="s">
        <v>552</v>
      </c>
      <c r="O14">
        <f>H16</f>
        <v>1</v>
      </c>
      <c r="P14" t="s">
        <v>553</v>
      </c>
      <c r="Q14" t="str">
        <f>I16</f>
        <v>249.9825</v>
      </c>
      <c r="R14" t="str">
        <f t="shared" ref="R14:S14" si="4">J16</f>
        <v>94.7055</v>
      </c>
      <c r="S14" t="str">
        <f t="shared" si="4"/>
        <v>8.4625</v>
      </c>
    </row>
    <row r="15" spans="1:19" x14ac:dyDescent="0.3">
      <c r="B15" t="s">
        <v>16</v>
      </c>
      <c r="C15" t="s">
        <v>27</v>
      </c>
      <c r="D15" t="s">
        <v>15</v>
      </c>
      <c r="E15" t="s">
        <v>26</v>
      </c>
      <c r="H15" t="s">
        <v>16</v>
      </c>
      <c r="I15" t="s">
        <v>27</v>
      </c>
      <c r="J15" t="s">
        <v>15</v>
      </c>
      <c r="K15" t="s">
        <v>26</v>
      </c>
      <c r="M15" s="33" t="s">
        <v>428</v>
      </c>
      <c r="N15" t="s">
        <v>552</v>
      </c>
      <c r="O15">
        <f t="shared" ref="O15:O20" si="5">H17</f>
        <v>2</v>
      </c>
      <c r="P15" t="s">
        <v>553</v>
      </c>
      <c r="Q15" t="str">
        <f t="shared" ref="Q15:Q20" si="6">I17</f>
        <v>267.1290</v>
      </c>
      <c r="R15" t="str">
        <f t="shared" ref="R15:R20" si="7">J17</f>
        <v>98.7800</v>
      </c>
      <c r="S15" t="str">
        <f t="shared" ref="S15:S18" si="8">K17</f>
        <v>9.0195</v>
      </c>
    </row>
    <row r="16" spans="1:19" x14ac:dyDescent="0.3">
      <c r="B16">
        <v>1</v>
      </c>
      <c r="C16" s="6">
        <v>249.98250000000002</v>
      </c>
      <c r="D16" s="6">
        <v>94.705500000000001</v>
      </c>
      <c r="E16" s="6">
        <v>8.4624999999999986</v>
      </c>
      <c r="H16">
        <v>1</v>
      </c>
      <c r="I16" t="s">
        <v>129</v>
      </c>
      <c r="J16" t="s">
        <v>130</v>
      </c>
      <c r="K16" t="s">
        <v>131</v>
      </c>
      <c r="M16" s="33" t="s">
        <v>429</v>
      </c>
      <c r="N16" t="s">
        <v>552</v>
      </c>
      <c r="O16">
        <f t="shared" si="5"/>
        <v>3</v>
      </c>
      <c r="P16" t="s">
        <v>553</v>
      </c>
      <c r="Q16" t="str">
        <f t="shared" si="6"/>
        <v>208.7585</v>
      </c>
      <c r="R16" t="str">
        <f t="shared" si="7"/>
        <v>98.3155</v>
      </c>
      <c r="S16" t="str">
        <f t="shared" si="8"/>
        <v>9.7065</v>
      </c>
    </row>
    <row r="17" spans="1:19" x14ac:dyDescent="0.3">
      <c r="B17">
        <v>2</v>
      </c>
      <c r="C17" s="6">
        <v>267.12900000000002</v>
      </c>
      <c r="D17" s="6">
        <v>98.78</v>
      </c>
      <c r="E17" s="6">
        <v>9.0195000000000007</v>
      </c>
      <c r="H17">
        <v>2</v>
      </c>
      <c r="I17" t="s">
        <v>132</v>
      </c>
      <c r="J17" t="s">
        <v>133</v>
      </c>
      <c r="K17" t="s">
        <v>134</v>
      </c>
      <c r="M17" s="33" t="s">
        <v>430</v>
      </c>
      <c r="N17" t="s">
        <v>552</v>
      </c>
      <c r="O17">
        <f t="shared" si="5"/>
        <v>4</v>
      </c>
      <c r="P17" t="s">
        <v>553</v>
      </c>
      <c r="Q17" t="str">
        <f t="shared" si="6"/>
        <v>141.3195</v>
      </c>
      <c r="R17" t="str">
        <f t="shared" si="7"/>
        <v>97.0590</v>
      </c>
      <c r="S17" t="str">
        <f t="shared" si="8"/>
        <v>41.3475</v>
      </c>
    </row>
    <row r="18" spans="1:19" x14ac:dyDescent="0.3">
      <c r="B18">
        <v>3</v>
      </c>
      <c r="C18" s="6">
        <v>208.7585</v>
      </c>
      <c r="D18" s="6">
        <v>98.315500000000014</v>
      </c>
      <c r="E18" s="6">
        <v>9.7065000000000001</v>
      </c>
      <c r="H18">
        <v>3</v>
      </c>
      <c r="I18" t="s">
        <v>135</v>
      </c>
      <c r="J18" t="s">
        <v>136</v>
      </c>
      <c r="K18" t="s">
        <v>137</v>
      </c>
      <c r="M18" s="33" t="s">
        <v>431</v>
      </c>
      <c r="N18" t="s">
        <v>552</v>
      </c>
      <c r="O18">
        <f t="shared" si="5"/>
        <v>5</v>
      </c>
      <c r="P18" t="s">
        <v>553</v>
      </c>
      <c r="Q18" t="str">
        <f t="shared" si="6"/>
        <v>331.9225</v>
      </c>
      <c r="R18" t="str">
        <f t="shared" si="7"/>
        <v>100.0700</v>
      </c>
      <c r="S18" t="str">
        <f t="shared" si="8"/>
        <v>47.8600</v>
      </c>
    </row>
    <row r="19" spans="1:19" x14ac:dyDescent="0.3">
      <c r="B19">
        <v>4</v>
      </c>
      <c r="C19" s="6">
        <v>141.31950000000001</v>
      </c>
      <c r="D19" s="6">
        <v>97.058999999999997</v>
      </c>
      <c r="E19" s="6">
        <v>41.347499999999997</v>
      </c>
      <c r="H19">
        <v>4</v>
      </c>
      <c r="I19" t="s">
        <v>138</v>
      </c>
      <c r="J19" t="s">
        <v>139</v>
      </c>
      <c r="K19" t="s">
        <v>140</v>
      </c>
      <c r="M19" s="33" t="s">
        <v>432</v>
      </c>
      <c r="N19" t="s">
        <v>552</v>
      </c>
      <c r="O19" t="str">
        <f t="shared" si="5"/>
        <v>Bas</v>
      </c>
      <c r="P19" t="s">
        <v>553</v>
      </c>
      <c r="Q19" t="str">
        <f t="shared" si="6"/>
        <v>265.3238</v>
      </c>
      <c r="R19" t="str">
        <f t="shared" si="7"/>
        <v>76.4843</v>
      </c>
    </row>
    <row r="20" spans="1:19" x14ac:dyDescent="0.3">
      <c r="B20">
        <v>5</v>
      </c>
      <c r="C20" s="6">
        <v>331.92250000000001</v>
      </c>
      <c r="D20" s="6">
        <v>100.07</v>
      </c>
      <c r="E20" s="6">
        <v>47.86</v>
      </c>
      <c r="H20">
        <v>5</v>
      </c>
      <c r="I20" t="s">
        <v>141</v>
      </c>
      <c r="J20" t="s">
        <v>142</v>
      </c>
      <c r="K20" t="s">
        <v>143</v>
      </c>
      <c r="M20" s="33" t="s">
        <v>433</v>
      </c>
      <c r="N20" t="s">
        <v>552</v>
      </c>
      <c r="O20" t="str">
        <f t="shared" si="5"/>
        <v>Haut</v>
      </c>
      <c r="P20" t="s">
        <v>553</v>
      </c>
      <c r="Q20" t="str">
        <f t="shared" si="6"/>
        <v>265.1803</v>
      </c>
      <c r="R20" t="str">
        <f t="shared" si="7"/>
        <v>71.6822</v>
      </c>
    </row>
    <row r="21" spans="1:19" x14ac:dyDescent="0.3">
      <c r="B21" t="s">
        <v>98</v>
      </c>
      <c r="C21" s="6">
        <v>265.32375000000002</v>
      </c>
      <c r="D21" s="6">
        <v>76.484291666666664</v>
      </c>
      <c r="E21" s="6"/>
      <c r="H21" t="s">
        <v>98</v>
      </c>
      <c r="I21" t="s">
        <v>144</v>
      </c>
      <c r="J21" t="s">
        <v>145</v>
      </c>
      <c r="M21" s="33" t="s">
        <v>434</v>
      </c>
      <c r="N21" t="s">
        <v>551</v>
      </c>
      <c r="O21" t="str">
        <f>G24</f>
        <v>St_03</v>
      </c>
      <c r="P21" t="s">
        <v>553</v>
      </c>
      <c r="Q21" t="s">
        <v>553</v>
      </c>
    </row>
    <row r="22" spans="1:19" x14ac:dyDescent="0.3">
      <c r="B22" t="s">
        <v>99</v>
      </c>
      <c r="C22" s="6">
        <v>265.18033333333329</v>
      </c>
      <c r="D22" s="6">
        <v>71.68220833333335</v>
      </c>
      <c r="E22" s="6"/>
      <c r="H22" t="s">
        <v>99</v>
      </c>
      <c r="I22" t="s">
        <v>146</v>
      </c>
      <c r="J22" t="s">
        <v>147</v>
      </c>
      <c r="M22" s="33" t="s">
        <v>435</v>
      </c>
      <c r="N22" t="s">
        <v>552</v>
      </c>
      <c r="O22">
        <f>H26</f>
        <v>1</v>
      </c>
      <c r="P22" t="s">
        <v>553</v>
      </c>
      <c r="Q22" t="str">
        <f>I26</f>
        <v>305.5680</v>
      </c>
      <c r="R22" t="str">
        <f t="shared" ref="R22:S22" si="9">J26</f>
        <v>98.4550</v>
      </c>
      <c r="S22" t="str">
        <f t="shared" si="9"/>
        <v>17.0935</v>
      </c>
    </row>
    <row r="23" spans="1:19" x14ac:dyDescent="0.3">
      <c r="M23" s="33" t="s">
        <v>436</v>
      </c>
      <c r="N23" t="s">
        <v>552</v>
      </c>
      <c r="O23">
        <f t="shared" ref="O23:O28" si="10">H27</f>
        <v>2</v>
      </c>
      <c r="P23" t="s">
        <v>553</v>
      </c>
      <c r="Q23" t="str">
        <f t="shared" ref="Q23:Q28" si="11">I27</f>
        <v>309.3065</v>
      </c>
      <c r="R23" t="str">
        <f t="shared" ref="R23:R28" si="12">J27</f>
        <v>100.3810</v>
      </c>
      <c r="S23" t="str">
        <f t="shared" ref="S23:S26" si="13">K27</f>
        <v>19.2535</v>
      </c>
    </row>
    <row r="24" spans="1:19" x14ac:dyDescent="0.3">
      <c r="A24" t="s">
        <v>102</v>
      </c>
      <c r="G24" t="s">
        <v>102</v>
      </c>
      <c r="M24" s="33" t="s">
        <v>437</v>
      </c>
      <c r="N24" t="s">
        <v>552</v>
      </c>
      <c r="O24">
        <f t="shared" si="10"/>
        <v>3</v>
      </c>
      <c r="P24" t="s">
        <v>553</v>
      </c>
      <c r="Q24" t="str">
        <f t="shared" si="11"/>
        <v>291.2835</v>
      </c>
      <c r="R24" t="str">
        <f t="shared" si="12"/>
        <v>100.1665</v>
      </c>
      <c r="S24" t="str">
        <f t="shared" si="13"/>
        <v>12.1570</v>
      </c>
    </row>
    <row r="25" spans="1:19" x14ac:dyDescent="0.3">
      <c r="B25" t="s">
        <v>16</v>
      </c>
      <c r="C25" t="s">
        <v>27</v>
      </c>
      <c r="D25" t="s">
        <v>15</v>
      </c>
      <c r="E25" t="s">
        <v>26</v>
      </c>
      <c r="H25" t="s">
        <v>16</v>
      </c>
      <c r="I25" t="s">
        <v>27</v>
      </c>
      <c r="J25" t="s">
        <v>15</v>
      </c>
      <c r="K25" t="s">
        <v>26</v>
      </c>
      <c r="M25" s="33" t="s">
        <v>438</v>
      </c>
      <c r="N25" t="s">
        <v>552</v>
      </c>
      <c r="O25">
        <f t="shared" si="10"/>
        <v>4</v>
      </c>
      <c r="P25" t="s">
        <v>553</v>
      </c>
      <c r="Q25" t="str">
        <f t="shared" si="11"/>
        <v>132.9330</v>
      </c>
      <c r="R25" t="str">
        <f t="shared" si="12"/>
        <v>96.2040</v>
      </c>
      <c r="S25" t="str">
        <f t="shared" si="13"/>
        <v>27.1860</v>
      </c>
    </row>
    <row r="26" spans="1:19" x14ac:dyDescent="0.3">
      <c r="B26">
        <v>1</v>
      </c>
      <c r="C26" s="6">
        <v>305.56799999999998</v>
      </c>
      <c r="D26" s="6">
        <v>98.454999999999984</v>
      </c>
      <c r="E26" s="6">
        <v>17.093499999999999</v>
      </c>
      <c r="H26">
        <v>1</v>
      </c>
      <c r="I26" t="s">
        <v>148</v>
      </c>
      <c r="J26" t="s">
        <v>149</v>
      </c>
      <c r="K26" t="s">
        <v>150</v>
      </c>
      <c r="M26" s="33" t="s">
        <v>439</v>
      </c>
      <c r="N26" t="s">
        <v>552</v>
      </c>
      <c r="O26">
        <f t="shared" si="10"/>
        <v>5</v>
      </c>
      <c r="P26" t="s">
        <v>553</v>
      </c>
      <c r="Q26" t="str">
        <f t="shared" si="11"/>
        <v>328.3215</v>
      </c>
      <c r="R26" t="str">
        <f t="shared" si="12"/>
        <v>100.3485</v>
      </c>
      <c r="S26" t="str">
        <f t="shared" si="13"/>
        <v>61.8340</v>
      </c>
    </row>
    <row r="27" spans="1:19" x14ac:dyDescent="0.3">
      <c r="B27">
        <v>2</v>
      </c>
      <c r="C27" s="6">
        <v>309.30649999999997</v>
      </c>
      <c r="D27" s="6">
        <v>100.381</v>
      </c>
      <c r="E27" s="6">
        <v>19.253500000000003</v>
      </c>
      <c r="H27">
        <v>2</v>
      </c>
      <c r="I27" t="s">
        <v>151</v>
      </c>
      <c r="J27" t="s">
        <v>152</v>
      </c>
      <c r="K27" t="s">
        <v>153</v>
      </c>
      <c r="M27" s="33" t="s">
        <v>440</v>
      </c>
      <c r="N27" t="s">
        <v>552</v>
      </c>
      <c r="O27" t="str">
        <f t="shared" si="10"/>
        <v>Bas</v>
      </c>
      <c r="P27" t="s">
        <v>553</v>
      </c>
      <c r="Q27" t="str">
        <f t="shared" si="11"/>
        <v>296.6075</v>
      </c>
      <c r="R27" t="str">
        <f t="shared" si="12"/>
        <v>85.2210</v>
      </c>
    </row>
    <row r="28" spans="1:19" x14ac:dyDescent="0.3">
      <c r="B28">
        <v>3</v>
      </c>
      <c r="C28" s="6">
        <v>291.2835</v>
      </c>
      <c r="D28" s="6">
        <v>100.16650000000001</v>
      </c>
      <c r="E28" s="6">
        <v>12.157</v>
      </c>
      <c r="H28">
        <v>3</v>
      </c>
      <c r="I28" t="s">
        <v>154</v>
      </c>
      <c r="J28" t="s">
        <v>155</v>
      </c>
      <c r="K28" t="s">
        <v>156</v>
      </c>
      <c r="M28" s="33" t="s">
        <v>441</v>
      </c>
      <c r="N28" t="s">
        <v>552</v>
      </c>
      <c r="O28" t="str">
        <f t="shared" si="10"/>
        <v>Haut</v>
      </c>
      <c r="P28" t="s">
        <v>553</v>
      </c>
      <c r="Q28" t="str">
        <f t="shared" si="11"/>
        <v>296.5520</v>
      </c>
      <c r="R28" t="str">
        <f t="shared" si="12"/>
        <v>81.8030</v>
      </c>
    </row>
    <row r="29" spans="1:19" x14ac:dyDescent="0.3">
      <c r="B29">
        <v>4</v>
      </c>
      <c r="C29" s="6">
        <v>132.93299999999999</v>
      </c>
      <c r="D29" s="6">
        <v>96.204000000000008</v>
      </c>
      <c r="E29" s="6">
        <v>27.186</v>
      </c>
      <c r="H29">
        <v>4</v>
      </c>
      <c r="I29" t="s">
        <v>157</v>
      </c>
      <c r="J29" t="s">
        <v>158</v>
      </c>
      <c r="K29" t="s">
        <v>159</v>
      </c>
      <c r="M29" s="33" t="s">
        <v>442</v>
      </c>
      <c r="N29" t="s">
        <v>551</v>
      </c>
      <c r="O29" t="str">
        <f>G34</f>
        <v>St_04</v>
      </c>
      <c r="P29" t="s">
        <v>553</v>
      </c>
      <c r="Q29" t="s">
        <v>553</v>
      </c>
    </row>
    <row r="30" spans="1:19" x14ac:dyDescent="0.3">
      <c r="B30">
        <v>5</v>
      </c>
      <c r="C30" s="6">
        <v>328.32150000000001</v>
      </c>
      <c r="D30" s="6">
        <v>100.3485</v>
      </c>
      <c r="E30" s="6">
        <v>61.834000000000003</v>
      </c>
      <c r="H30">
        <v>5</v>
      </c>
      <c r="I30" t="s">
        <v>160</v>
      </c>
      <c r="J30" t="s">
        <v>161</v>
      </c>
      <c r="K30" t="s">
        <v>162</v>
      </c>
      <c r="M30" s="33" t="s">
        <v>443</v>
      </c>
      <c r="N30" t="s">
        <v>552</v>
      </c>
      <c r="O30">
        <f>H36</f>
        <v>1</v>
      </c>
      <c r="P30" t="s">
        <v>553</v>
      </c>
      <c r="Q30" t="str">
        <f>I36</f>
        <v>291.1005</v>
      </c>
      <c r="R30" t="str">
        <f t="shared" ref="R30:S30" si="14">J36</f>
        <v>96.5975</v>
      </c>
      <c r="S30" t="str">
        <f t="shared" si="14"/>
        <v>10.6325</v>
      </c>
    </row>
    <row r="31" spans="1:19" x14ac:dyDescent="0.3">
      <c r="B31" t="s">
        <v>98</v>
      </c>
      <c r="C31" s="6">
        <v>296.60749999999996</v>
      </c>
      <c r="D31" s="6">
        <v>85.221000000000004</v>
      </c>
      <c r="E31" s="6"/>
      <c r="H31" t="s">
        <v>98</v>
      </c>
      <c r="I31" t="s">
        <v>163</v>
      </c>
      <c r="J31" t="s">
        <v>164</v>
      </c>
      <c r="M31" s="33" t="s">
        <v>444</v>
      </c>
      <c r="N31" t="s">
        <v>552</v>
      </c>
      <c r="O31">
        <f t="shared" ref="O31:O36" si="15">H37</f>
        <v>2</v>
      </c>
      <c r="P31" t="s">
        <v>553</v>
      </c>
      <c r="Q31" t="str">
        <f t="shared" ref="Q31:Q36" si="16">I37</f>
        <v>299.2885</v>
      </c>
      <c r="R31" t="str">
        <f t="shared" ref="R31:R36" si="17">J37</f>
        <v>99.8095</v>
      </c>
      <c r="S31" t="str">
        <f t="shared" ref="S31:S34" si="18">K37</f>
        <v>12.5210</v>
      </c>
    </row>
    <row r="32" spans="1:19" x14ac:dyDescent="0.3">
      <c r="B32" t="s">
        <v>99</v>
      </c>
      <c r="C32" s="6">
        <v>296.55200000000002</v>
      </c>
      <c r="D32" s="6">
        <v>81.802999999999997</v>
      </c>
      <c r="E32" s="6"/>
      <c r="H32" t="s">
        <v>99</v>
      </c>
      <c r="I32" t="s">
        <v>165</v>
      </c>
      <c r="J32" t="s">
        <v>166</v>
      </c>
      <c r="M32" s="33" t="s">
        <v>445</v>
      </c>
      <c r="N32" t="s">
        <v>552</v>
      </c>
      <c r="O32">
        <f t="shared" si="15"/>
        <v>3</v>
      </c>
      <c r="P32" t="s">
        <v>553</v>
      </c>
      <c r="Q32" t="str">
        <f t="shared" si="16"/>
        <v>255.4190</v>
      </c>
      <c r="R32" t="str">
        <f t="shared" si="17"/>
        <v>98.9360</v>
      </c>
      <c r="S32" t="str">
        <f t="shared" si="18"/>
        <v>7.2955</v>
      </c>
    </row>
    <row r="33" spans="1:19" x14ac:dyDescent="0.3">
      <c r="M33" s="33" t="s">
        <v>446</v>
      </c>
      <c r="N33" t="s">
        <v>552</v>
      </c>
      <c r="O33">
        <f t="shared" si="15"/>
        <v>4</v>
      </c>
      <c r="P33" t="s">
        <v>553</v>
      </c>
      <c r="Q33" t="str">
        <f t="shared" si="16"/>
        <v>132.8620</v>
      </c>
      <c r="R33" t="str">
        <f t="shared" si="17"/>
        <v>96.7085</v>
      </c>
      <c r="S33" t="str">
        <f t="shared" si="18"/>
        <v>34.4060</v>
      </c>
    </row>
    <row r="34" spans="1:19" x14ac:dyDescent="0.3">
      <c r="A34" t="s">
        <v>103</v>
      </c>
      <c r="G34" t="s">
        <v>103</v>
      </c>
      <c r="M34" s="33" t="s">
        <v>447</v>
      </c>
      <c r="N34" t="s">
        <v>552</v>
      </c>
      <c r="O34">
        <f t="shared" si="15"/>
        <v>5</v>
      </c>
      <c r="P34" t="s">
        <v>553</v>
      </c>
      <c r="Q34" t="str">
        <f t="shared" si="16"/>
        <v>329.2160</v>
      </c>
      <c r="R34" t="str">
        <f t="shared" si="17"/>
        <v>100.2225</v>
      </c>
      <c r="S34" t="str">
        <f t="shared" si="18"/>
        <v>54.5955</v>
      </c>
    </row>
    <row r="35" spans="1:19" x14ac:dyDescent="0.3">
      <c r="B35" t="s">
        <v>16</v>
      </c>
      <c r="C35" t="s">
        <v>27</v>
      </c>
      <c r="D35" t="s">
        <v>15</v>
      </c>
      <c r="E35" t="s">
        <v>26</v>
      </c>
      <c r="H35" t="s">
        <v>16</v>
      </c>
      <c r="I35" t="s">
        <v>27</v>
      </c>
      <c r="J35" t="s">
        <v>15</v>
      </c>
      <c r="K35" t="s">
        <v>26</v>
      </c>
      <c r="M35" s="33" t="s">
        <v>448</v>
      </c>
      <c r="N35" t="s">
        <v>552</v>
      </c>
      <c r="O35" t="str">
        <f t="shared" si="15"/>
        <v>Bas</v>
      </c>
      <c r="P35" t="s">
        <v>553</v>
      </c>
      <c r="Q35" t="str">
        <f t="shared" si="16"/>
        <v>285.2205</v>
      </c>
      <c r="R35" t="str">
        <f t="shared" si="17"/>
        <v>80.0570</v>
      </c>
    </row>
    <row r="36" spans="1:19" x14ac:dyDescent="0.3">
      <c r="B36">
        <v>1</v>
      </c>
      <c r="C36" s="6">
        <v>291.10050000000001</v>
      </c>
      <c r="D36" s="6">
        <v>96.597499999999997</v>
      </c>
      <c r="E36" s="6">
        <v>10.6325</v>
      </c>
      <c r="H36">
        <v>1</v>
      </c>
      <c r="I36" t="s">
        <v>167</v>
      </c>
      <c r="J36" t="s">
        <v>168</v>
      </c>
      <c r="K36" t="s">
        <v>169</v>
      </c>
      <c r="M36" s="33" t="s">
        <v>449</v>
      </c>
      <c r="N36" t="s">
        <v>552</v>
      </c>
      <c r="O36" t="str">
        <f t="shared" si="15"/>
        <v>Haut</v>
      </c>
      <c r="P36" t="s">
        <v>553</v>
      </c>
      <c r="Q36" t="str">
        <f t="shared" si="16"/>
        <v>285.1197</v>
      </c>
      <c r="R36" t="str">
        <f t="shared" si="17"/>
        <v>75.7280</v>
      </c>
    </row>
    <row r="37" spans="1:19" x14ac:dyDescent="0.3">
      <c r="B37">
        <v>2</v>
      </c>
      <c r="C37" s="6">
        <v>299.2885</v>
      </c>
      <c r="D37" s="6">
        <v>99.8095</v>
      </c>
      <c r="E37" s="6">
        <v>12.521000000000001</v>
      </c>
      <c r="H37">
        <v>2</v>
      </c>
      <c r="I37" t="s">
        <v>170</v>
      </c>
      <c r="J37" t="s">
        <v>171</v>
      </c>
      <c r="K37" t="s">
        <v>172</v>
      </c>
      <c r="M37" s="33" t="s">
        <v>450</v>
      </c>
      <c r="N37" t="s">
        <v>551</v>
      </c>
      <c r="O37" t="str">
        <f>G44</f>
        <v>St_05</v>
      </c>
      <c r="P37" t="s">
        <v>553</v>
      </c>
      <c r="Q37" t="s">
        <v>553</v>
      </c>
      <c r="R37" t="str">
        <f t="shared" ref="R37" si="19">J41</f>
        <v>80.0570</v>
      </c>
    </row>
    <row r="38" spans="1:19" x14ac:dyDescent="0.3">
      <c r="B38">
        <v>3</v>
      </c>
      <c r="C38" s="6">
        <v>255.41900000000001</v>
      </c>
      <c r="D38" s="6">
        <v>98.936000000000007</v>
      </c>
      <c r="E38" s="6">
        <v>7.2955000000000005</v>
      </c>
      <c r="H38">
        <v>3</v>
      </c>
      <c r="I38" t="s">
        <v>173</v>
      </c>
      <c r="J38" t="s">
        <v>174</v>
      </c>
      <c r="K38" t="s">
        <v>175</v>
      </c>
      <c r="M38" s="33" t="s">
        <v>451</v>
      </c>
      <c r="N38" t="s">
        <v>552</v>
      </c>
      <c r="O38">
        <f>H46</f>
        <v>1</v>
      </c>
      <c r="P38" t="s">
        <v>553</v>
      </c>
      <c r="Q38" t="str">
        <f>I46</f>
        <v>15.9625</v>
      </c>
      <c r="R38" t="str">
        <f t="shared" ref="R38:S38" si="20">J46</f>
        <v>96.4720</v>
      </c>
      <c r="S38" t="str">
        <f t="shared" si="20"/>
        <v>10.2590</v>
      </c>
    </row>
    <row r="39" spans="1:19" x14ac:dyDescent="0.3">
      <c r="B39">
        <v>4</v>
      </c>
      <c r="C39" s="6">
        <v>132.86199999999999</v>
      </c>
      <c r="D39" s="6">
        <v>96.708499999999987</v>
      </c>
      <c r="E39" s="6">
        <v>34.405999999999999</v>
      </c>
      <c r="H39">
        <v>4</v>
      </c>
      <c r="I39" t="s">
        <v>176</v>
      </c>
      <c r="J39" t="s">
        <v>177</v>
      </c>
      <c r="K39" t="s">
        <v>178</v>
      </c>
      <c r="M39" s="33" t="s">
        <v>452</v>
      </c>
      <c r="N39" t="s">
        <v>552</v>
      </c>
      <c r="O39">
        <f t="shared" ref="O39:O51" si="21">H47</f>
        <v>2</v>
      </c>
      <c r="P39" t="s">
        <v>553</v>
      </c>
      <c r="Q39" t="str">
        <f t="shared" ref="Q39:Q51" si="22">I47</f>
        <v>25.9320</v>
      </c>
      <c r="R39" t="str">
        <f t="shared" ref="R39:R52" si="23">J47</f>
        <v>99.7980</v>
      </c>
      <c r="S39" t="str">
        <f t="shared" ref="S39:S47" si="24">K47</f>
        <v>11.9260</v>
      </c>
    </row>
    <row r="40" spans="1:19" x14ac:dyDescent="0.3">
      <c r="B40">
        <v>5</v>
      </c>
      <c r="C40" s="6">
        <v>329.21600000000001</v>
      </c>
      <c r="D40" s="6">
        <v>100.2225</v>
      </c>
      <c r="E40" s="6">
        <v>54.595500000000001</v>
      </c>
      <c r="H40">
        <v>5</v>
      </c>
      <c r="I40" t="s">
        <v>179</v>
      </c>
      <c r="J40" t="s">
        <v>180</v>
      </c>
      <c r="K40" t="s">
        <v>181</v>
      </c>
      <c r="M40" s="33" t="s">
        <v>453</v>
      </c>
      <c r="N40" t="s">
        <v>552</v>
      </c>
      <c r="O40">
        <f t="shared" si="21"/>
        <v>3</v>
      </c>
      <c r="P40" t="s">
        <v>553</v>
      </c>
      <c r="Q40" t="str">
        <f t="shared" si="22"/>
        <v>377.1165</v>
      </c>
      <c r="R40" t="str">
        <f t="shared" si="23"/>
        <v>99.0130</v>
      </c>
      <c r="S40" t="str">
        <f t="shared" si="24"/>
        <v>7.8620</v>
      </c>
    </row>
    <row r="41" spans="1:19" x14ac:dyDescent="0.3">
      <c r="B41" t="s">
        <v>98</v>
      </c>
      <c r="C41" s="6">
        <v>285.22050000000002</v>
      </c>
      <c r="D41" s="6">
        <v>80.057000000000002</v>
      </c>
      <c r="E41" s="6"/>
      <c r="H41" t="s">
        <v>98</v>
      </c>
      <c r="I41" t="s">
        <v>182</v>
      </c>
      <c r="J41" t="s">
        <v>183</v>
      </c>
      <c r="M41" s="33" t="s">
        <v>454</v>
      </c>
      <c r="N41" t="s">
        <v>552</v>
      </c>
      <c r="O41">
        <f t="shared" si="21"/>
        <v>4</v>
      </c>
      <c r="P41" t="s">
        <v>553</v>
      </c>
      <c r="Q41" t="str">
        <f t="shared" si="22"/>
        <v>269.0430</v>
      </c>
      <c r="R41" t="str">
        <f t="shared" si="23"/>
        <v>96.8375</v>
      </c>
      <c r="S41" t="str">
        <f t="shared" si="24"/>
        <v>35.7510</v>
      </c>
    </row>
    <row r="42" spans="1:19" x14ac:dyDescent="0.3">
      <c r="B42" t="s">
        <v>99</v>
      </c>
      <c r="C42" s="6">
        <v>285.11966666666666</v>
      </c>
      <c r="D42" s="6">
        <v>75.727999999999994</v>
      </c>
      <c r="E42" s="6"/>
      <c r="H42" t="s">
        <v>99</v>
      </c>
      <c r="I42" t="s">
        <v>184</v>
      </c>
      <c r="J42" t="s">
        <v>185</v>
      </c>
      <c r="M42" s="33" t="s">
        <v>455</v>
      </c>
      <c r="N42" t="s">
        <v>552</v>
      </c>
      <c r="O42">
        <f t="shared" si="21"/>
        <v>5</v>
      </c>
      <c r="P42" t="s">
        <v>553</v>
      </c>
      <c r="Q42" t="str">
        <f t="shared" si="22"/>
        <v>62.5450</v>
      </c>
      <c r="R42" t="str">
        <f t="shared" si="23"/>
        <v>100.2250</v>
      </c>
      <c r="S42" t="str">
        <f t="shared" si="24"/>
        <v>53.3260</v>
      </c>
    </row>
    <row r="43" spans="1:19" x14ac:dyDescent="0.3">
      <c r="M43" s="33" t="s">
        <v>456</v>
      </c>
      <c r="N43" t="s">
        <v>552</v>
      </c>
      <c r="O43">
        <f t="shared" si="21"/>
        <v>6</v>
      </c>
      <c r="P43" t="s">
        <v>553</v>
      </c>
      <c r="Q43" t="str">
        <f t="shared" si="22"/>
        <v>356.4100</v>
      </c>
      <c r="R43" t="str">
        <f t="shared" si="23"/>
        <v>93.4520</v>
      </c>
      <c r="S43" t="str">
        <f t="shared" si="24"/>
        <v>7.7535</v>
      </c>
    </row>
    <row r="44" spans="1:19" x14ac:dyDescent="0.3">
      <c r="A44" t="s">
        <v>104</v>
      </c>
      <c r="G44" t="s">
        <v>104</v>
      </c>
      <c r="M44" s="33" t="s">
        <v>457</v>
      </c>
      <c r="N44" t="s">
        <v>552</v>
      </c>
      <c r="O44">
        <f t="shared" si="21"/>
        <v>7</v>
      </c>
      <c r="P44" t="s">
        <v>553</v>
      </c>
      <c r="Q44" t="str">
        <f t="shared" si="22"/>
        <v>286.8570</v>
      </c>
      <c r="R44" t="str">
        <f t="shared" si="23"/>
        <v>97.1395</v>
      </c>
      <c r="S44" t="str">
        <f t="shared" si="24"/>
        <v>31.8915</v>
      </c>
    </row>
    <row r="45" spans="1:19" x14ac:dyDescent="0.3">
      <c r="B45" t="s">
        <v>16</v>
      </c>
      <c r="C45" t="s">
        <v>27</v>
      </c>
      <c r="D45" t="s">
        <v>15</v>
      </c>
      <c r="E45" t="s">
        <v>26</v>
      </c>
      <c r="H45" t="s">
        <v>16</v>
      </c>
      <c r="I45" t="s">
        <v>27</v>
      </c>
      <c r="J45" t="s">
        <v>15</v>
      </c>
      <c r="K45" t="s">
        <v>26</v>
      </c>
      <c r="M45" s="33" t="s">
        <v>458</v>
      </c>
      <c r="N45" t="s">
        <v>552</v>
      </c>
      <c r="O45">
        <f t="shared" si="21"/>
        <v>8</v>
      </c>
      <c r="P45" t="s">
        <v>553</v>
      </c>
      <c r="Q45" t="str">
        <f t="shared" si="22"/>
        <v>53.8295</v>
      </c>
      <c r="R45" t="str">
        <f t="shared" si="23"/>
        <v>99.4110</v>
      </c>
      <c r="S45" t="str">
        <f t="shared" si="24"/>
        <v>27.2150</v>
      </c>
    </row>
    <row r="46" spans="1:19" x14ac:dyDescent="0.3">
      <c r="B46">
        <v>1</v>
      </c>
      <c r="C46" s="6">
        <v>15.962500000000006</v>
      </c>
      <c r="D46" s="6">
        <v>96.472000000000023</v>
      </c>
      <c r="E46" s="6">
        <v>10.259</v>
      </c>
      <c r="H46">
        <v>1</v>
      </c>
      <c r="I46" t="s">
        <v>186</v>
      </c>
      <c r="J46" t="s">
        <v>187</v>
      </c>
      <c r="K46" t="s">
        <v>188</v>
      </c>
      <c r="M46" s="33" t="s">
        <v>459</v>
      </c>
      <c r="N46" t="s">
        <v>552</v>
      </c>
      <c r="O46">
        <f t="shared" si="21"/>
        <v>9</v>
      </c>
      <c r="P46" t="s">
        <v>553</v>
      </c>
      <c r="Q46" t="str">
        <f t="shared" si="22"/>
        <v>392.7405</v>
      </c>
      <c r="R46" t="str">
        <f t="shared" si="23"/>
        <v>99.5795</v>
      </c>
      <c r="S46" t="str">
        <f t="shared" si="24"/>
        <v>8.3125</v>
      </c>
    </row>
    <row r="47" spans="1:19" x14ac:dyDescent="0.3">
      <c r="B47">
        <v>2</v>
      </c>
      <c r="C47" s="6">
        <v>25.932000000000002</v>
      </c>
      <c r="D47" s="6">
        <v>99.797999999999988</v>
      </c>
      <c r="E47" s="6">
        <v>11.926</v>
      </c>
      <c r="H47">
        <v>2</v>
      </c>
      <c r="I47" t="s">
        <v>189</v>
      </c>
      <c r="J47" t="s">
        <v>190</v>
      </c>
      <c r="K47" t="s">
        <v>191</v>
      </c>
      <c r="M47" s="33" t="s">
        <v>460</v>
      </c>
      <c r="N47" t="s">
        <v>552</v>
      </c>
      <c r="O47">
        <f t="shared" si="21"/>
        <v>10</v>
      </c>
      <c r="P47" t="s">
        <v>553</v>
      </c>
      <c r="Q47" t="str">
        <f t="shared" si="22"/>
        <v>8.0155</v>
      </c>
      <c r="R47" t="str">
        <f t="shared" si="23"/>
        <v>96.5125</v>
      </c>
      <c r="S47" t="str">
        <f t="shared" si="24"/>
        <v>9.3230</v>
      </c>
    </row>
    <row r="48" spans="1:19" x14ac:dyDescent="0.3">
      <c r="B48">
        <v>3</v>
      </c>
      <c r="C48" s="6">
        <v>377.11649999999997</v>
      </c>
      <c r="D48" s="6">
        <v>99.013000000000019</v>
      </c>
      <c r="E48" s="6">
        <v>7.8620000000000001</v>
      </c>
      <c r="H48">
        <v>3</v>
      </c>
      <c r="I48" t="s">
        <v>192</v>
      </c>
      <c r="J48" t="s">
        <v>193</v>
      </c>
      <c r="K48" t="s">
        <v>194</v>
      </c>
      <c r="M48" s="33" t="s">
        <v>461</v>
      </c>
      <c r="N48" t="s">
        <v>552</v>
      </c>
      <c r="O48" t="str">
        <f t="shared" si="21"/>
        <v>Bas</v>
      </c>
      <c r="P48" t="s">
        <v>553</v>
      </c>
      <c r="Q48" t="str">
        <f t="shared" si="22"/>
        <v>14.0540</v>
      </c>
      <c r="R48" t="str">
        <f t="shared" si="23"/>
        <v>79.7613</v>
      </c>
    </row>
    <row r="49" spans="1:19" x14ac:dyDescent="0.3">
      <c r="B49">
        <v>4</v>
      </c>
      <c r="C49" s="6">
        <v>269.04300000000001</v>
      </c>
      <c r="D49" s="6">
        <v>96.837500000000006</v>
      </c>
      <c r="E49" s="6">
        <v>35.750999999999998</v>
      </c>
      <c r="H49">
        <v>4</v>
      </c>
      <c r="I49" t="s">
        <v>195</v>
      </c>
      <c r="J49" t="s">
        <v>196</v>
      </c>
      <c r="K49" t="s">
        <v>197</v>
      </c>
      <c r="M49" s="33" t="s">
        <v>462</v>
      </c>
      <c r="N49" t="s">
        <v>552</v>
      </c>
      <c r="O49" t="str">
        <f t="shared" si="21"/>
        <v>Haut</v>
      </c>
      <c r="P49" t="s">
        <v>553</v>
      </c>
      <c r="Q49" t="str">
        <f t="shared" si="22"/>
        <v>13.9450</v>
      </c>
      <c r="R49" t="str">
        <f t="shared" si="23"/>
        <v>75.3888</v>
      </c>
    </row>
    <row r="50" spans="1:19" x14ac:dyDescent="0.3">
      <c r="B50">
        <v>5</v>
      </c>
      <c r="C50" s="6">
        <v>62.545000000000016</v>
      </c>
      <c r="D50" s="6">
        <v>100.22499999999999</v>
      </c>
      <c r="E50" s="6">
        <v>53.326000000000001</v>
      </c>
      <c r="H50">
        <v>5</v>
      </c>
      <c r="I50" t="s">
        <v>198</v>
      </c>
      <c r="J50" t="s">
        <v>199</v>
      </c>
      <c r="K50" t="s">
        <v>200</v>
      </c>
      <c r="M50" s="33" t="s">
        <v>463</v>
      </c>
      <c r="N50" t="s">
        <v>552</v>
      </c>
      <c r="O50" t="str">
        <f t="shared" si="21"/>
        <v>Pluv01</v>
      </c>
      <c r="P50" t="s">
        <v>553</v>
      </c>
      <c r="Q50" t="str">
        <f t="shared" si="22"/>
        <v>14.3780</v>
      </c>
      <c r="R50" t="str">
        <f t="shared" si="23"/>
        <v>76.5075</v>
      </c>
    </row>
    <row r="51" spans="1:19" x14ac:dyDescent="0.3">
      <c r="B51">
        <v>6</v>
      </c>
      <c r="C51" s="6">
        <v>356.40999999999997</v>
      </c>
      <c r="D51" s="6">
        <v>93.452000000000027</v>
      </c>
      <c r="E51" s="6">
        <v>7.7534999999999998</v>
      </c>
      <c r="H51">
        <v>6</v>
      </c>
      <c r="I51" t="s">
        <v>201</v>
      </c>
      <c r="J51" t="s">
        <v>202</v>
      </c>
      <c r="K51" t="s">
        <v>203</v>
      </c>
      <c r="M51" s="33" t="s">
        <v>464</v>
      </c>
      <c r="N51" t="s">
        <v>552</v>
      </c>
      <c r="O51" t="str">
        <f t="shared" si="21"/>
        <v>Pluv02</v>
      </c>
      <c r="P51" t="s">
        <v>553</v>
      </c>
      <c r="Q51" t="str">
        <f t="shared" si="22"/>
        <v>15.1000</v>
      </c>
      <c r="R51" t="str">
        <f t="shared" si="23"/>
        <v>75.6755</v>
      </c>
    </row>
    <row r="52" spans="1:19" x14ac:dyDescent="0.3">
      <c r="B52">
        <v>7</v>
      </c>
      <c r="C52" s="6">
        <v>286.85699999999997</v>
      </c>
      <c r="D52" s="6">
        <v>97.139499999999984</v>
      </c>
      <c r="E52" s="6">
        <v>31.891500000000001</v>
      </c>
      <c r="H52">
        <v>7</v>
      </c>
      <c r="I52" t="s">
        <v>204</v>
      </c>
      <c r="J52" t="s">
        <v>205</v>
      </c>
      <c r="K52" t="s">
        <v>206</v>
      </c>
      <c r="M52" s="33" t="s">
        <v>465</v>
      </c>
      <c r="N52" t="s">
        <v>552</v>
      </c>
      <c r="O52" t="str">
        <f>H60</f>
        <v>Pluv03</v>
      </c>
      <c r="P52" t="s">
        <v>553</v>
      </c>
      <c r="Q52" t="str">
        <f>I60</f>
        <v>16.5990</v>
      </c>
      <c r="R52" t="str">
        <f t="shared" si="23"/>
        <v>75.8955</v>
      </c>
    </row>
    <row r="53" spans="1:19" x14ac:dyDescent="0.3">
      <c r="B53">
        <v>8</v>
      </c>
      <c r="C53" s="6">
        <v>53.829499999999996</v>
      </c>
      <c r="D53" s="6">
        <v>99.410999999999987</v>
      </c>
      <c r="E53" s="6">
        <v>27.215</v>
      </c>
      <c r="H53">
        <v>8</v>
      </c>
      <c r="I53" t="s">
        <v>207</v>
      </c>
      <c r="J53" t="s">
        <v>208</v>
      </c>
      <c r="K53" t="s">
        <v>209</v>
      </c>
      <c r="M53" s="33" t="s">
        <v>466</v>
      </c>
      <c r="N53" t="s">
        <v>551</v>
      </c>
      <c r="O53" t="str">
        <f>G63</f>
        <v>St_06</v>
      </c>
      <c r="P53" t="s">
        <v>553</v>
      </c>
      <c r="Q53" t="s">
        <v>553</v>
      </c>
    </row>
    <row r="54" spans="1:19" x14ac:dyDescent="0.3">
      <c r="B54">
        <v>9</v>
      </c>
      <c r="C54" s="6">
        <v>392.7405</v>
      </c>
      <c r="D54" s="6">
        <v>99.579499999999996</v>
      </c>
      <c r="E54" s="6">
        <v>8.3125</v>
      </c>
      <c r="H54">
        <v>9</v>
      </c>
      <c r="I54" t="s">
        <v>210</v>
      </c>
      <c r="J54" t="s">
        <v>211</v>
      </c>
      <c r="K54" t="s">
        <v>212</v>
      </c>
      <c r="M54" s="33" t="s">
        <v>467</v>
      </c>
      <c r="N54" t="s">
        <v>552</v>
      </c>
      <c r="O54">
        <f>H65</f>
        <v>1</v>
      </c>
      <c r="P54" t="s">
        <v>553</v>
      </c>
      <c r="Q54" t="str">
        <f>I65</f>
        <v>362.0025</v>
      </c>
      <c r="R54" t="str">
        <f t="shared" ref="R54:S54" si="25">J65</f>
        <v>99.3675</v>
      </c>
      <c r="S54" t="str">
        <f t="shared" si="25"/>
        <v>23.9380</v>
      </c>
    </row>
    <row r="55" spans="1:19" x14ac:dyDescent="0.3">
      <c r="B55">
        <v>10</v>
      </c>
      <c r="C55" s="6">
        <v>8.015500000000003</v>
      </c>
      <c r="D55" s="6">
        <v>96.512500000000003</v>
      </c>
      <c r="E55" s="6">
        <v>9.3230000000000004</v>
      </c>
      <c r="H55">
        <v>10</v>
      </c>
      <c r="I55" t="s">
        <v>213</v>
      </c>
      <c r="J55" t="s">
        <v>214</v>
      </c>
      <c r="K55" t="s">
        <v>215</v>
      </c>
      <c r="M55" s="33" t="s">
        <v>468</v>
      </c>
      <c r="N55" t="s">
        <v>552</v>
      </c>
      <c r="O55">
        <f t="shared" ref="O55:O67" si="26">H66</f>
        <v>2</v>
      </c>
      <c r="P55" t="s">
        <v>553</v>
      </c>
      <c r="Q55" t="str">
        <f t="shared" ref="Q55:Q67" si="27">I66</f>
        <v>364.0310</v>
      </c>
      <c r="R55" t="str">
        <f t="shared" ref="R55:R68" si="28">J66</f>
        <v>100.7105</v>
      </c>
    </row>
    <row r="56" spans="1:19" x14ac:dyDescent="0.3">
      <c r="B56" t="s">
        <v>98</v>
      </c>
      <c r="C56" s="6">
        <v>14.053999999999995</v>
      </c>
      <c r="D56" s="6">
        <v>79.761250000000018</v>
      </c>
      <c r="E56" s="6"/>
      <c r="H56" t="s">
        <v>98</v>
      </c>
      <c r="I56" t="s">
        <v>216</v>
      </c>
      <c r="J56" t="s">
        <v>217</v>
      </c>
      <c r="M56" s="33" t="s">
        <v>469</v>
      </c>
      <c r="N56" t="s">
        <v>552</v>
      </c>
      <c r="O56">
        <f t="shared" si="26"/>
        <v>3</v>
      </c>
      <c r="P56" t="s">
        <v>553</v>
      </c>
      <c r="Q56" t="str">
        <f t="shared" si="27"/>
        <v>355.1605</v>
      </c>
      <c r="R56" t="str">
        <f t="shared" si="28"/>
        <v>100.7175</v>
      </c>
      <c r="S56" t="str">
        <f t="shared" ref="S56:S68" si="29">K67</f>
        <v>18.4935</v>
      </c>
    </row>
    <row r="57" spans="1:19" x14ac:dyDescent="0.3">
      <c r="B57" t="s">
        <v>99</v>
      </c>
      <c r="C57" s="6">
        <v>13.944999999999993</v>
      </c>
      <c r="D57" s="6">
        <v>75.388750000000016</v>
      </c>
      <c r="E57" s="6"/>
      <c r="H57" t="s">
        <v>99</v>
      </c>
      <c r="I57" t="s">
        <v>218</v>
      </c>
      <c r="J57" t="s">
        <v>219</v>
      </c>
      <c r="M57" s="33" t="s">
        <v>470</v>
      </c>
      <c r="N57" t="s">
        <v>552</v>
      </c>
      <c r="O57">
        <f t="shared" si="26"/>
        <v>4</v>
      </c>
      <c r="P57" t="s">
        <v>553</v>
      </c>
      <c r="Q57" t="str">
        <f t="shared" si="27"/>
        <v>180.4220</v>
      </c>
      <c r="R57" t="str">
        <f t="shared" si="28"/>
        <v>95.3685</v>
      </c>
      <c r="S57" t="str">
        <f t="shared" si="29"/>
        <v>19.8315</v>
      </c>
    </row>
    <row r="58" spans="1:19" x14ac:dyDescent="0.3">
      <c r="B58" t="s">
        <v>50</v>
      </c>
      <c r="C58" s="6">
        <v>14.378</v>
      </c>
      <c r="D58" s="6">
        <v>76.507499999999979</v>
      </c>
      <c r="E58" s="6"/>
      <c r="H58" t="s">
        <v>50</v>
      </c>
      <c r="I58" t="s">
        <v>220</v>
      </c>
      <c r="J58" t="s">
        <v>221</v>
      </c>
      <c r="M58" s="33" t="s">
        <v>471</v>
      </c>
      <c r="N58" t="s">
        <v>552</v>
      </c>
      <c r="O58">
        <f t="shared" si="26"/>
        <v>5</v>
      </c>
      <c r="P58" t="s">
        <v>553</v>
      </c>
      <c r="Q58" t="str">
        <f t="shared" si="27"/>
        <v>376.8675</v>
      </c>
      <c r="R58" t="str">
        <f t="shared" si="28"/>
        <v>100.4745</v>
      </c>
      <c r="S58" t="str">
        <f t="shared" si="29"/>
        <v>69.1690</v>
      </c>
    </row>
    <row r="59" spans="1:19" x14ac:dyDescent="0.3">
      <c r="B59" t="s">
        <v>51</v>
      </c>
      <c r="C59" s="6">
        <v>15.100000000000009</v>
      </c>
      <c r="D59" s="6">
        <v>75.6755</v>
      </c>
      <c r="E59" s="6"/>
      <c r="H59" t="s">
        <v>51</v>
      </c>
      <c r="I59" t="s">
        <v>222</v>
      </c>
      <c r="J59" t="s">
        <v>223</v>
      </c>
      <c r="M59" s="33" t="s">
        <v>472</v>
      </c>
      <c r="N59" t="s">
        <v>552</v>
      </c>
      <c r="O59">
        <f t="shared" si="26"/>
        <v>6</v>
      </c>
      <c r="P59" t="s">
        <v>553</v>
      </c>
      <c r="Q59" t="str">
        <f t="shared" si="27"/>
        <v>352.0220</v>
      </c>
      <c r="R59" t="str">
        <f t="shared" si="28"/>
        <v>98.1580</v>
      </c>
      <c r="S59" t="str">
        <f t="shared" si="29"/>
        <v>16.1245</v>
      </c>
    </row>
    <row r="60" spans="1:19" x14ac:dyDescent="0.3">
      <c r="B60" t="s">
        <v>52</v>
      </c>
      <c r="C60" s="6">
        <v>16.599000000000004</v>
      </c>
      <c r="D60" s="6">
        <v>75.895499999999984</v>
      </c>
      <c r="E60" s="6"/>
      <c r="H60" t="s">
        <v>52</v>
      </c>
      <c r="I60" t="s">
        <v>224</v>
      </c>
      <c r="J60" t="s">
        <v>225</v>
      </c>
      <c r="M60" s="33" t="s">
        <v>473</v>
      </c>
      <c r="N60" t="s">
        <v>552</v>
      </c>
      <c r="O60">
        <f t="shared" si="26"/>
        <v>7</v>
      </c>
      <c r="P60" t="s">
        <v>553</v>
      </c>
      <c r="Q60" t="str">
        <f t="shared" si="27"/>
        <v>214.7870</v>
      </c>
      <c r="R60" t="str">
        <f t="shared" si="28"/>
        <v>95.8835</v>
      </c>
      <c r="S60" t="str">
        <f t="shared" si="29"/>
        <v>16.9815</v>
      </c>
    </row>
    <row r="61" spans="1:19" x14ac:dyDescent="0.3">
      <c r="M61" s="33" t="s">
        <v>474</v>
      </c>
      <c r="N61" t="s">
        <v>552</v>
      </c>
      <c r="O61">
        <f t="shared" si="26"/>
        <v>8</v>
      </c>
      <c r="P61" t="s">
        <v>553</v>
      </c>
      <c r="Q61" t="str">
        <f t="shared" si="27"/>
        <v>372.4690</v>
      </c>
      <c r="R61" t="str">
        <f t="shared" si="28"/>
        <v>100.1100</v>
      </c>
      <c r="S61" t="str">
        <f t="shared" si="29"/>
        <v>42.8080</v>
      </c>
    </row>
    <row r="62" spans="1:19" x14ac:dyDescent="0.3">
      <c r="M62" s="33" t="s">
        <v>475</v>
      </c>
      <c r="N62" t="s">
        <v>552</v>
      </c>
      <c r="O62">
        <f t="shared" si="26"/>
        <v>9</v>
      </c>
      <c r="P62" t="s">
        <v>553</v>
      </c>
      <c r="Q62" t="str">
        <f t="shared" si="27"/>
        <v>357.8875</v>
      </c>
      <c r="R62" t="str">
        <f t="shared" si="28"/>
        <v>100.8590</v>
      </c>
      <c r="S62" t="str">
        <f t="shared" si="29"/>
        <v>20.3490</v>
      </c>
    </row>
    <row r="63" spans="1:19" x14ac:dyDescent="0.3">
      <c r="A63" t="s">
        <v>105</v>
      </c>
      <c r="G63" t="s">
        <v>105</v>
      </c>
      <c r="M63" s="33" t="s">
        <v>476</v>
      </c>
      <c r="N63" t="s">
        <v>552</v>
      </c>
      <c r="O63">
        <f t="shared" si="26"/>
        <v>10</v>
      </c>
      <c r="P63" t="s">
        <v>553</v>
      </c>
      <c r="Q63" t="str">
        <f t="shared" si="27"/>
        <v>360.6045</v>
      </c>
      <c r="R63" t="str">
        <f t="shared" si="28"/>
        <v>99.4875</v>
      </c>
      <c r="S63" t="str">
        <f t="shared" si="29"/>
        <v>22.4885</v>
      </c>
    </row>
    <row r="64" spans="1:19" x14ac:dyDescent="0.3">
      <c r="B64" t="s">
        <v>16</v>
      </c>
      <c r="C64" t="s">
        <v>27</v>
      </c>
      <c r="D64" t="s">
        <v>15</v>
      </c>
      <c r="E64" t="s">
        <v>26</v>
      </c>
      <c r="H64" t="s">
        <v>16</v>
      </c>
      <c r="I64" t="s">
        <v>27</v>
      </c>
      <c r="J64" t="s">
        <v>15</v>
      </c>
      <c r="K64" t="s">
        <v>26</v>
      </c>
      <c r="M64" s="33" t="s">
        <v>477</v>
      </c>
      <c r="N64" t="s">
        <v>552</v>
      </c>
      <c r="O64" t="str">
        <f t="shared" si="26"/>
        <v>Bas</v>
      </c>
      <c r="P64" t="s">
        <v>553</v>
      </c>
      <c r="Q64" t="str">
        <f t="shared" si="27"/>
        <v>353.1258</v>
      </c>
      <c r="R64" t="str">
        <f t="shared" si="28"/>
        <v>88.5885</v>
      </c>
      <c r="S64">
        <f t="shared" si="29"/>
        <v>0</v>
      </c>
    </row>
    <row r="65" spans="2:19" x14ac:dyDescent="0.3">
      <c r="B65">
        <v>1</v>
      </c>
      <c r="C65" s="6">
        <v>362.0025</v>
      </c>
      <c r="D65" s="6">
        <v>99.367499999999978</v>
      </c>
      <c r="E65" s="6">
        <v>23.937999999999999</v>
      </c>
      <c r="H65">
        <v>1</v>
      </c>
      <c r="I65" t="s">
        <v>226</v>
      </c>
      <c r="J65" t="s">
        <v>227</v>
      </c>
      <c r="K65" t="s">
        <v>228</v>
      </c>
      <c r="M65" s="33" t="s">
        <v>478</v>
      </c>
      <c r="N65" t="s">
        <v>552</v>
      </c>
      <c r="O65" t="str">
        <f t="shared" si="26"/>
        <v>Haut</v>
      </c>
      <c r="P65" t="s">
        <v>553</v>
      </c>
      <c r="Q65" t="str">
        <f t="shared" si="27"/>
        <v>353.0930</v>
      </c>
      <c r="R65" t="str">
        <f t="shared" si="28"/>
        <v>85.8150</v>
      </c>
      <c r="S65">
        <f t="shared" si="29"/>
        <v>0</v>
      </c>
    </row>
    <row r="66" spans="2:19" x14ac:dyDescent="0.3">
      <c r="B66">
        <v>2</v>
      </c>
      <c r="C66" s="6">
        <v>364.03100000000001</v>
      </c>
      <c r="D66" s="6">
        <v>100.71049999999998</v>
      </c>
      <c r="E66" s="6"/>
      <c r="H66">
        <v>2</v>
      </c>
      <c r="I66" t="s">
        <v>229</v>
      </c>
      <c r="J66" t="s">
        <v>230</v>
      </c>
      <c r="M66" s="33" t="s">
        <v>479</v>
      </c>
      <c r="N66" t="s">
        <v>552</v>
      </c>
      <c r="O66" t="str">
        <f t="shared" si="26"/>
        <v>Pluv01</v>
      </c>
      <c r="P66" t="s">
        <v>553</v>
      </c>
      <c r="Q66" t="str">
        <f t="shared" si="27"/>
        <v>353.2435</v>
      </c>
      <c r="R66" t="str">
        <f t="shared" si="28"/>
        <v>86.5175</v>
      </c>
      <c r="S66">
        <f t="shared" si="29"/>
        <v>0</v>
      </c>
    </row>
    <row r="67" spans="2:19" x14ac:dyDescent="0.3">
      <c r="B67">
        <v>3</v>
      </c>
      <c r="C67" s="6">
        <v>355.16050000000001</v>
      </c>
      <c r="D67" s="6">
        <v>100.7175</v>
      </c>
      <c r="E67" s="6">
        <v>18.493499999999997</v>
      </c>
      <c r="H67">
        <v>3</v>
      </c>
      <c r="I67" t="s">
        <v>231</v>
      </c>
      <c r="J67" t="s">
        <v>232</v>
      </c>
      <c r="K67" t="s">
        <v>233</v>
      </c>
      <c r="M67" s="33" t="s">
        <v>480</v>
      </c>
      <c r="N67" t="s">
        <v>552</v>
      </c>
      <c r="O67" t="str">
        <f t="shared" si="26"/>
        <v>Pluv02</v>
      </c>
      <c r="P67" t="s">
        <v>553</v>
      </c>
      <c r="Q67" t="str">
        <f t="shared" si="27"/>
        <v>354.1970</v>
      </c>
      <c r="R67" t="str">
        <f t="shared" si="28"/>
        <v>86.2875</v>
      </c>
      <c r="S67">
        <f t="shared" si="29"/>
        <v>0</v>
      </c>
    </row>
    <row r="68" spans="2:19" x14ac:dyDescent="0.3">
      <c r="B68">
        <v>4</v>
      </c>
      <c r="C68" s="6">
        <v>180.42200000000003</v>
      </c>
      <c r="D68" s="6">
        <v>95.368500000000012</v>
      </c>
      <c r="E68" s="6">
        <v>19.831499999999998</v>
      </c>
      <c r="H68">
        <v>4</v>
      </c>
      <c r="I68" t="s">
        <v>234</v>
      </c>
      <c r="J68" t="s">
        <v>235</v>
      </c>
      <c r="K68" t="s">
        <v>236</v>
      </c>
      <c r="M68" s="33" t="s">
        <v>481</v>
      </c>
      <c r="N68" t="s">
        <v>552</v>
      </c>
      <c r="O68" t="str">
        <f>H79</f>
        <v>Pluv03</v>
      </c>
      <c r="P68" t="s">
        <v>553</v>
      </c>
      <c r="Q68" t="str">
        <f>I79</f>
        <v>354.8745</v>
      </c>
      <c r="R68" t="str">
        <f t="shared" si="28"/>
        <v>86.4475</v>
      </c>
      <c r="S68">
        <f t="shared" si="29"/>
        <v>0</v>
      </c>
    </row>
    <row r="69" spans="2:19" x14ac:dyDescent="0.3">
      <c r="B69">
        <v>5</v>
      </c>
      <c r="C69" s="6">
        <v>376.86750000000001</v>
      </c>
      <c r="D69" s="6">
        <v>100.47450000000001</v>
      </c>
      <c r="E69" s="6">
        <v>69.168999999999997</v>
      </c>
      <c r="H69">
        <v>5</v>
      </c>
      <c r="I69" t="s">
        <v>237</v>
      </c>
      <c r="J69" t="s">
        <v>238</v>
      </c>
      <c r="K69" t="s">
        <v>239</v>
      </c>
      <c r="M69" s="33" t="s">
        <v>482</v>
      </c>
      <c r="N69" t="s">
        <v>551</v>
      </c>
      <c r="O69" t="str">
        <f>G82</f>
        <v>St_07</v>
      </c>
      <c r="P69" t="s">
        <v>553</v>
      </c>
      <c r="Q69" t="s">
        <v>553</v>
      </c>
    </row>
    <row r="70" spans="2:19" x14ac:dyDescent="0.3">
      <c r="B70">
        <v>6</v>
      </c>
      <c r="C70" s="6">
        <v>352.02199999999999</v>
      </c>
      <c r="D70" s="6">
        <v>98.157999999999987</v>
      </c>
      <c r="E70" s="6">
        <v>16.124499999999998</v>
      </c>
      <c r="H70">
        <v>6</v>
      </c>
      <c r="I70" t="s">
        <v>240</v>
      </c>
      <c r="J70" t="s">
        <v>241</v>
      </c>
      <c r="K70" t="s">
        <v>242</v>
      </c>
      <c r="M70" s="33" t="s">
        <v>483</v>
      </c>
      <c r="N70" t="s">
        <v>552</v>
      </c>
      <c r="O70">
        <f>H84</f>
        <v>1</v>
      </c>
      <c r="P70" t="s">
        <v>553</v>
      </c>
      <c r="Q70" t="str">
        <f>I84</f>
        <v>296.3695</v>
      </c>
      <c r="R70" t="str">
        <f t="shared" ref="R70:S70" si="30">J84</f>
        <v>93.1790</v>
      </c>
      <c r="S70" t="str">
        <f t="shared" si="30"/>
        <v>7.4480</v>
      </c>
    </row>
    <row r="71" spans="2:19" x14ac:dyDescent="0.3">
      <c r="B71">
        <v>7</v>
      </c>
      <c r="C71" s="6">
        <v>214.78700000000001</v>
      </c>
      <c r="D71" s="6">
        <v>95.883500000000012</v>
      </c>
      <c r="E71" s="6">
        <v>16.9815</v>
      </c>
      <c r="H71">
        <v>7</v>
      </c>
      <c r="I71" t="s">
        <v>243</v>
      </c>
      <c r="J71" t="s">
        <v>244</v>
      </c>
      <c r="K71" t="s">
        <v>245</v>
      </c>
      <c r="M71" s="33" t="s">
        <v>484</v>
      </c>
      <c r="N71" t="s">
        <v>552</v>
      </c>
      <c r="O71">
        <f t="shared" ref="O71:O83" si="31">H85</f>
        <v>2</v>
      </c>
      <c r="P71" t="s">
        <v>553</v>
      </c>
      <c r="Q71" t="str">
        <f t="shared" ref="Q71:Q83" si="32">I85</f>
        <v>317.3690</v>
      </c>
      <c r="R71" t="str">
        <f t="shared" ref="R71:R84" si="33">J85</f>
        <v>97.6695</v>
      </c>
      <c r="S71" t="str">
        <f t="shared" ref="S71:S84" si="34">K85</f>
        <v>7.2750</v>
      </c>
    </row>
    <row r="72" spans="2:19" x14ac:dyDescent="0.3">
      <c r="B72">
        <v>8</v>
      </c>
      <c r="C72" s="6">
        <v>372.46899999999999</v>
      </c>
      <c r="D72" s="6">
        <v>100.10999999999999</v>
      </c>
      <c r="E72" s="6">
        <v>42.808</v>
      </c>
      <c r="H72">
        <v>8</v>
      </c>
      <c r="I72" t="s">
        <v>246</v>
      </c>
      <c r="J72" t="s">
        <v>247</v>
      </c>
      <c r="K72" t="s">
        <v>248</v>
      </c>
      <c r="M72" s="33" t="s">
        <v>485</v>
      </c>
      <c r="N72" t="s">
        <v>552</v>
      </c>
      <c r="O72">
        <f t="shared" si="31"/>
        <v>3</v>
      </c>
      <c r="P72" t="s">
        <v>553</v>
      </c>
      <c r="Q72" t="str">
        <f t="shared" si="32"/>
        <v>258.8845</v>
      </c>
      <c r="R72" t="str">
        <f t="shared" si="33"/>
        <v>97.8525</v>
      </c>
      <c r="S72" t="str">
        <f t="shared" si="34"/>
        <v>10.3855</v>
      </c>
    </row>
    <row r="73" spans="2:19" x14ac:dyDescent="0.3">
      <c r="B73">
        <v>9</v>
      </c>
      <c r="C73" s="6">
        <v>357.88750000000005</v>
      </c>
      <c r="D73" s="6">
        <v>100.85900000000001</v>
      </c>
      <c r="E73" s="6">
        <v>20.349</v>
      </c>
      <c r="H73">
        <v>9</v>
      </c>
      <c r="I73" t="s">
        <v>249</v>
      </c>
      <c r="J73" t="s">
        <v>250</v>
      </c>
      <c r="K73" t="s">
        <v>251</v>
      </c>
      <c r="M73" s="33" t="s">
        <v>486</v>
      </c>
      <c r="N73" t="s">
        <v>552</v>
      </c>
      <c r="O73">
        <f t="shared" si="31"/>
        <v>4</v>
      </c>
      <c r="P73" t="s">
        <v>553</v>
      </c>
      <c r="Q73" t="str">
        <f t="shared" si="32"/>
        <v>207.0010</v>
      </c>
      <c r="R73" t="str">
        <f t="shared" si="33"/>
        <v>97.0940</v>
      </c>
      <c r="S73" t="str">
        <f t="shared" si="34"/>
        <v>43.9175</v>
      </c>
    </row>
    <row r="74" spans="2:19" x14ac:dyDescent="0.3">
      <c r="B74">
        <v>10</v>
      </c>
      <c r="C74" s="6">
        <v>360.60449999999997</v>
      </c>
      <c r="D74" s="6">
        <v>99.487499999999997</v>
      </c>
      <c r="E74" s="6">
        <v>22.488500000000002</v>
      </c>
      <c r="H74">
        <v>10</v>
      </c>
      <c r="I74" t="s">
        <v>252</v>
      </c>
      <c r="J74" t="s">
        <v>253</v>
      </c>
      <c r="K74" t="s">
        <v>254</v>
      </c>
      <c r="M74" s="33" t="s">
        <v>487</v>
      </c>
      <c r="N74" t="s">
        <v>552</v>
      </c>
      <c r="O74">
        <f t="shared" si="31"/>
        <v>5</v>
      </c>
      <c r="P74" t="s">
        <v>553</v>
      </c>
      <c r="Q74" t="str">
        <f t="shared" si="32"/>
        <v>0.1610</v>
      </c>
      <c r="R74" t="str">
        <f t="shared" si="33"/>
        <v>99.9465</v>
      </c>
      <c r="S74" t="str">
        <f t="shared" si="34"/>
        <v>45.1785</v>
      </c>
    </row>
    <row r="75" spans="2:19" x14ac:dyDescent="0.3">
      <c r="B75" t="s">
        <v>98</v>
      </c>
      <c r="C75" s="6">
        <v>353.12575000000004</v>
      </c>
      <c r="D75" s="6">
        <v>88.58850000000001</v>
      </c>
      <c r="E75" s="6"/>
      <c r="H75" t="s">
        <v>98</v>
      </c>
      <c r="I75" t="s">
        <v>255</v>
      </c>
      <c r="J75" t="s">
        <v>256</v>
      </c>
      <c r="M75" s="33" t="s">
        <v>488</v>
      </c>
      <c r="N75" t="s">
        <v>552</v>
      </c>
      <c r="O75">
        <f t="shared" si="31"/>
        <v>6</v>
      </c>
      <c r="P75" t="s">
        <v>553</v>
      </c>
      <c r="Q75" t="str">
        <f t="shared" si="32"/>
        <v>248.4190</v>
      </c>
      <c r="R75" t="str">
        <f t="shared" si="33"/>
        <v>94.6285</v>
      </c>
      <c r="S75" t="str">
        <f t="shared" si="34"/>
        <v>12.1500</v>
      </c>
    </row>
    <row r="76" spans="2:19" x14ac:dyDescent="0.3">
      <c r="B76" t="s">
        <v>99</v>
      </c>
      <c r="C76" s="6">
        <v>353.09300000000002</v>
      </c>
      <c r="D76" s="6">
        <v>85.814999999999998</v>
      </c>
      <c r="E76" s="6"/>
      <c r="H76" t="s">
        <v>99</v>
      </c>
      <c r="I76" t="s">
        <v>257</v>
      </c>
      <c r="J76" t="s">
        <v>258</v>
      </c>
      <c r="M76" s="33" t="s">
        <v>489</v>
      </c>
      <c r="N76" t="s">
        <v>552</v>
      </c>
      <c r="O76">
        <f t="shared" si="31"/>
        <v>7</v>
      </c>
      <c r="P76" t="s">
        <v>553</v>
      </c>
      <c r="Q76" t="str">
        <f t="shared" si="32"/>
        <v>221.1695</v>
      </c>
      <c r="R76" t="str">
        <f t="shared" si="33"/>
        <v>97.3380</v>
      </c>
      <c r="S76" t="str">
        <f t="shared" si="34"/>
        <v>39.7410</v>
      </c>
    </row>
    <row r="77" spans="2:19" x14ac:dyDescent="0.3">
      <c r="B77" t="s">
        <v>50</v>
      </c>
      <c r="C77" s="6">
        <v>353.24350000000004</v>
      </c>
      <c r="D77" s="6">
        <v>86.517499999999998</v>
      </c>
      <c r="E77" s="6"/>
      <c r="H77" t="s">
        <v>50</v>
      </c>
      <c r="I77" t="s">
        <v>259</v>
      </c>
      <c r="J77" t="s">
        <v>260</v>
      </c>
      <c r="M77" s="33" t="s">
        <v>490</v>
      </c>
      <c r="N77" t="s">
        <v>552</v>
      </c>
      <c r="O77">
        <f t="shared" si="31"/>
        <v>8</v>
      </c>
      <c r="P77" t="s">
        <v>553</v>
      </c>
      <c r="Q77" t="str">
        <f t="shared" si="32"/>
        <v>386.7545</v>
      </c>
      <c r="R77" t="str">
        <f t="shared" si="33"/>
        <v>98.4195</v>
      </c>
      <c r="S77" t="str">
        <f t="shared" si="34"/>
        <v>19.2895</v>
      </c>
    </row>
    <row r="78" spans="2:19" x14ac:dyDescent="0.3">
      <c r="B78" t="s">
        <v>51</v>
      </c>
      <c r="C78" s="6">
        <v>354.197</v>
      </c>
      <c r="D78" s="6">
        <v>86.287499999999994</v>
      </c>
      <c r="E78" s="6"/>
      <c r="H78" t="s">
        <v>51</v>
      </c>
      <c r="I78" t="s">
        <v>261</v>
      </c>
      <c r="J78" t="s">
        <v>262</v>
      </c>
      <c r="M78" s="33" t="s">
        <v>491</v>
      </c>
      <c r="N78" t="s">
        <v>552</v>
      </c>
      <c r="O78">
        <f t="shared" si="31"/>
        <v>9</v>
      </c>
      <c r="P78" t="s">
        <v>553</v>
      </c>
      <c r="Q78" t="str">
        <f t="shared" si="32"/>
        <v>268.9730</v>
      </c>
      <c r="R78" t="str">
        <f t="shared" si="33"/>
        <v>98.0100</v>
      </c>
      <c r="S78" t="str">
        <f t="shared" si="34"/>
        <v>9.0570</v>
      </c>
    </row>
    <row r="79" spans="2:19" x14ac:dyDescent="0.3">
      <c r="B79" t="s">
        <v>52</v>
      </c>
      <c r="C79" s="6">
        <v>354.87450000000001</v>
      </c>
      <c r="D79" s="6">
        <v>86.447499999999991</v>
      </c>
      <c r="E79" s="6"/>
      <c r="H79" t="s">
        <v>52</v>
      </c>
      <c r="I79" t="s">
        <v>263</v>
      </c>
      <c r="J79" t="s">
        <v>264</v>
      </c>
      <c r="M79" s="33" t="s">
        <v>492</v>
      </c>
      <c r="N79" t="s">
        <v>552</v>
      </c>
      <c r="O79">
        <f t="shared" si="31"/>
        <v>10</v>
      </c>
      <c r="P79" t="s">
        <v>553</v>
      </c>
      <c r="Q79" t="str">
        <f t="shared" si="32"/>
        <v>284.0790</v>
      </c>
      <c r="R79" t="str">
        <f t="shared" si="33"/>
        <v>94.0270</v>
      </c>
      <c r="S79" t="str">
        <f t="shared" si="34"/>
        <v>7.8835</v>
      </c>
    </row>
    <row r="80" spans="2:19" x14ac:dyDescent="0.3">
      <c r="M80" s="33" t="s">
        <v>493</v>
      </c>
      <c r="N80" t="s">
        <v>552</v>
      </c>
      <c r="O80" t="str">
        <f t="shared" si="31"/>
        <v>Bas</v>
      </c>
      <c r="P80" t="s">
        <v>553</v>
      </c>
      <c r="Q80" t="str">
        <f t="shared" si="32"/>
        <v>323.3450</v>
      </c>
      <c r="R80" t="str">
        <f t="shared" si="33"/>
        <v>73.3208</v>
      </c>
      <c r="S80">
        <f t="shared" si="34"/>
        <v>0</v>
      </c>
    </row>
    <row r="81" spans="1:19" x14ac:dyDescent="0.3">
      <c r="M81" s="33" t="s">
        <v>494</v>
      </c>
      <c r="N81" t="s">
        <v>552</v>
      </c>
      <c r="O81" t="str">
        <f t="shared" si="31"/>
        <v>Haut</v>
      </c>
      <c r="P81" t="s">
        <v>553</v>
      </c>
      <c r="Q81" t="str">
        <f t="shared" si="32"/>
        <v>323.1593</v>
      </c>
      <c r="R81" t="str">
        <f t="shared" si="33"/>
        <v>68.1528</v>
      </c>
      <c r="S81">
        <f t="shared" si="34"/>
        <v>0</v>
      </c>
    </row>
    <row r="82" spans="1:19" x14ac:dyDescent="0.3">
      <c r="A82" t="s">
        <v>106</v>
      </c>
      <c r="G82" t="s">
        <v>106</v>
      </c>
      <c r="M82" s="33" t="s">
        <v>495</v>
      </c>
      <c r="N82" t="s">
        <v>552</v>
      </c>
      <c r="O82" t="str">
        <f t="shared" si="31"/>
        <v>Pluv02</v>
      </c>
      <c r="P82" t="s">
        <v>553</v>
      </c>
      <c r="Q82" t="str">
        <f t="shared" si="32"/>
        <v>323.2645</v>
      </c>
      <c r="R82" t="str">
        <f t="shared" si="33"/>
        <v>68.0195</v>
      </c>
      <c r="S82">
        <f t="shared" si="34"/>
        <v>0</v>
      </c>
    </row>
    <row r="83" spans="1:19" x14ac:dyDescent="0.3">
      <c r="B83" t="s">
        <v>16</v>
      </c>
      <c r="C83" t="s">
        <v>27</v>
      </c>
      <c r="D83" t="s">
        <v>15</v>
      </c>
      <c r="E83" t="s">
        <v>26</v>
      </c>
      <c r="H83" t="s">
        <v>16</v>
      </c>
      <c r="I83" t="s">
        <v>27</v>
      </c>
      <c r="J83" t="s">
        <v>15</v>
      </c>
      <c r="K83" t="s">
        <v>26</v>
      </c>
      <c r="M83" s="33" t="s">
        <v>496</v>
      </c>
      <c r="N83" t="s">
        <v>552</v>
      </c>
      <c r="O83" t="str">
        <f t="shared" si="31"/>
        <v>Pluv03</v>
      </c>
      <c r="P83" t="s">
        <v>553</v>
      </c>
      <c r="Q83" t="str">
        <f t="shared" si="32"/>
        <v>325.3280</v>
      </c>
      <c r="R83" t="str">
        <f t="shared" si="33"/>
        <v>67.9465</v>
      </c>
      <c r="S83">
        <f t="shared" si="34"/>
        <v>0</v>
      </c>
    </row>
    <row r="84" spans="1:19" x14ac:dyDescent="0.3">
      <c r="B84">
        <v>1</v>
      </c>
      <c r="C84" s="6">
        <v>296.36950000000002</v>
      </c>
      <c r="D84" s="6">
        <v>93.179000000000016</v>
      </c>
      <c r="E84" s="6">
        <v>7.4480000000000004</v>
      </c>
      <c r="H84">
        <v>1</v>
      </c>
      <c r="I84" t="s">
        <v>265</v>
      </c>
      <c r="J84" t="s">
        <v>266</v>
      </c>
      <c r="K84" t="s">
        <v>267</v>
      </c>
      <c r="M84" s="33" t="s">
        <v>497</v>
      </c>
      <c r="N84" t="s">
        <v>552</v>
      </c>
      <c r="O84" t="str">
        <f>H98</f>
        <v>Pluv04</v>
      </c>
      <c r="P84" t="s">
        <v>553</v>
      </c>
      <c r="Q84" t="str">
        <f>I98</f>
        <v>325.8475</v>
      </c>
      <c r="R84" t="str">
        <f t="shared" si="33"/>
        <v>69.3220</v>
      </c>
      <c r="S84">
        <f t="shared" si="34"/>
        <v>0</v>
      </c>
    </row>
    <row r="85" spans="1:19" x14ac:dyDescent="0.3">
      <c r="B85">
        <v>2</v>
      </c>
      <c r="C85" s="6">
        <v>317.36900000000003</v>
      </c>
      <c r="D85" s="6">
        <v>97.669500000000014</v>
      </c>
      <c r="E85" s="6">
        <v>7.2750000000000004</v>
      </c>
      <c r="H85">
        <v>2</v>
      </c>
      <c r="I85" t="s">
        <v>268</v>
      </c>
      <c r="J85" t="s">
        <v>269</v>
      </c>
      <c r="K85" t="s">
        <v>270</v>
      </c>
      <c r="M85" s="33" t="s">
        <v>498</v>
      </c>
      <c r="N85" t="s">
        <v>551</v>
      </c>
      <c r="O85" t="str">
        <f>G100</f>
        <v>St_08</v>
      </c>
      <c r="P85" t="s">
        <v>553</v>
      </c>
      <c r="Q85" t="s">
        <v>553</v>
      </c>
    </row>
    <row r="86" spans="1:19" x14ac:dyDescent="0.3">
      <c r="B86">
        <v>3</v>
      </c>
      <c r="C86" s="6">
        <v>258.8845</v>
      </c>
      <c r="D86" s="6">
        <v>97.852499999999978</v>
      </c>
      <c r="E86" s="6">
        <v>10.3855</v>
      </c>
      <c r="H86">
        <v>3</v>
      </c>
      <c r="I86" t="s">
        <v>271</v>
      </c>
      <c r="J86" t="s">
        <v>272</v>
      </c>
      <c r="K86" t="s">
        <v>273</v>
      </c>
      <c r="M86" s="33" t="s">
        <v>499</v>
      </c>
      <c r="N86" t="s">
        <v>552</v>
      </c>
      <c r="O86">
        <f>H102</f>
        <v>1</v>
      </c>
      <c r="P86" t="s">
        <v>553</v>
      </c>
      <c r="Q86" t="str">
        <f>I102</f>
        <v>396.5155</v>
      </c>
      <c r="R86" t="str">
        <f t="shared" ref="R86:S86" si="35">J102</f>
        <v>95.5350</v>
      </c>
      <c r="S86" t="str">
        <f t="shared" si="35"/>
        <v>15.6380</v>
      </c>
    </row>
    <row r="87" spans="1:19" x14ac:dyDescent="0.3">
      <c r="B87">
        <v>4</v>
      </c>
      <c r="C87" s="6">
        <v>207.001</v>
      </c>
      <c r="D87" s="6">
        <v>97.094000000000023</v>
      </c>
      <c r="E87" s="6">
        <v>43.917500000000004</v>
      </c>
      <c r="H87">
        <v>4</v>
      </c>
      <c r="I87" t="s">
        <v>274</v>
      </c>
      <c r="J87" t="s">
        <v>275</v>
      </c>
      <c r="K87" t="s">
        <v>276</v>
      </c>
      <c r="M87" s="33" t="s">
        <v>500</v>
      </c>
      <c r="N87" t="s">
        <v>552</v>
      </c>
      <c r="O87">
        <f t="shared" ref="O87:O99" si="36">H103</f>
        <v>2</v>
      </c>
      <c r="P87" t="s">
        <v>553</v>
      </c>
      <c r="Q87" t="str">
        <f t="shared" ref="Q87:Q99" si="37">I103</f>
        <v>1.1135</v>
      </c>
      <c r="R87" t="str">
        <f t="shared" ref="R87:R99" si="38">J103</f>
        <v>97.3195</v>
      </c>
      <c r="S87" t="str">
        <f t="shared" ref="S87:S95" si="39">K103</f>
        <v>13.4360</v>
      </c>
    </row>
    <row r="88" spans="1:19" x14ac:dyDescent="0.3">
      <c r="B88">
        <v>5</v>
      </c>
      <c r="C88" s="6">
        <v>0.16100000000000136</v>
      </c>
      <c r="D88" s="6">
        <v>99.9465</v>
      </c>
      <c r="E88" s="6">
        <v>45.1785</v>
      </c>
      <c r="H88">
        <v>5</v>
      </c>
      <c r="I88" t="s">
        <v>277</v>
      </c>
      <c r="J88" t="s">
        <v>278</v>
      </c>
      <c r="K88" t="s">
        <v>279</v>
      </c>
      <c r="M88" s="33" t="s">
        <v>501</v>
      </c>
      <c r="N88" t="s">
        <v>552</v>
      </c>
      <c r="O88">
        <f t="shared" si="36"/>
        <v>3</v>
      </c>
      <c r="P88" t="s">
        <v>553</v>
      </c>
      <c r="Q88" t="str">
        <f t="shared" si="37"/>
        <v>389.1945</v>
      </c>
      <c r="R88" t="str">
        <f t="shared" si="38"/>
        <v>98.0425</v>
      </c>
    </row>
    <row r="89" spans="1:19" x14ac:dyDescent="0.3">
      <c r="B89">
        <v>6</v>
      </c>
      <c r="C89" s="6">
        <v>248.41900000000001</v>
      </c>
      <c r="D89" s="6">
        <v>94.628499999999988</v>
      </c>
      <c r="E89" s="6">
        <v>12.15</v>
      </c>
      <c r="H89">
        <v>6</v>
      </c>
      <c r="I89" t="s">
        <v>280</v>
      </c>
      <c r="J89" t="s">
        <v>281</v>
      </c>
      <c r="K89" t="s">
        <v>282</v>
      </c>
      <c r="M89" s="33" t="s">
        <v>502</v>
      </c>
      <c r="N89" t="s">
        <v>552</v>
      </c>
      <c r="O89">
        <f t="shared" si="36"/>
        <v>4</v>
      </c>
      <c r="P89" t="s">
        <v>553</v>
      </c>
      <c r="Q89" t="str">
        <f t="shared" si="37"/>
        <v>366.5010</v>
      </c>
      <c r="R89" t="str">
        <f t="shared" si="38"/>
        <v>97.4130</v>
      </c>
      <c r="S89" t="str">
        <f t="shared" si="39"/>
        <v>56.6210</v>
      </c>
    </row>
    <row r="90" spans="1:19" x14ac:dyDescent="0.3">
      <c r="B90">
        <v>7</v>
      </c>
      <c r="C90" s="6">
        <v>221.1695</v>
      </c>
      <c r="D90" s="6">
        <v>97.337999999999994</v>
      </c>
      <c r="E90" s="6">
        <v>39.741</v>
      </c>
      <c r="H90">
        <v>7</v>
      </c>
      <c r="I90" t="s">
        <v>283</v>
      </c>
      <c r="J90" t="s">
        <v>284</v>
      </c>
      <c r="K90" t="s">
        <v>285</v>
      </c>
      <c r="M90" s="33" t="s">
        <v>503</v>
      </c>
      <c r="N90" t="s">
        <v>552</v>
      </c>
      <c r="O90">
        <f t="shared" si="36"/>
        <v>5</v>
      </c>
      <c r="P90" t="s">
        <v>553</v>
      </c>
      <c r="Q90" t="str">
        <f t="shared" si="37"/>
        <v>157.8880</v>
      </c>
      <c r="R90" t="str">
        <f t="shared" si="38"/>
        <v>99.3385</v>
      </c>
      <c r="S90" t="str">
        <f t="shared" si="39"/>
        <v>32.5390</v>
      </c>
    </row>
    <row r="91" spans="1:19" x14ac:dyDescent="0.3">
      <c r="B91">
        <v>8</v>
      </c>
      <c r="C91" s="6">
        <v>386.75450000000001</v>
      </c>
      <c r="D91" s="6">
        <v>98.419499999999999</v>
      </c>
      <c r="E91" s="6">
        <v>19.2895</v>
      </c>
      <c r="H91">
        <v>8</v>
      </c>
      <c r="I91" t="s">
        <v>286</v>
      </c>
      <c r="J91" t="s">
        <v>287</v>
      </c>
      <c r="K91" t="s">
        <v>288</v>
      </c>
      <c r="M91" s="33" t="s">
        <v>504</v>
      </c>
      <c r="N91" t="s">
        <v>552</v>
      </c>
      <c r="O91">
        <f t="shared" si="36"/>
        <v>6</v>
      </c>
      <c r="P91" t="s">
        <v>553</v>
      </c>
      <c r="Q91" t="str">
        <f t="shared" si="37"/>
        <v>386.2770</v>
      </c>
      <c r="R91" t="str">
        <f t="shared" si="38"/>
        <v>96.4060</v>
      </c>
      <c r="S91" t="str">
        <f t="shared" si="39"/>
        <v>23.4615</v>
      </c>
    </row>
    <row r="92" spans="1:19" x14ac:dyDescent="0.3">
      <c r="B92">
        <v>9</v>
      </c>
      <c r="C92" s="6">
        <v>268.97300000000001</v>
      </c>
      <c r="D92" s="6">
        <v>98.009999999999991</v>
      </c>
      <c r="E92" s="6">
        <v>9.0569999999999986</v>
      </c>
      <c r="H92">
        <v>9</v>
      </c>
      <c r="I92" t="s">
        <v>289</v>
      </c>
      <c r="J92" t="s">
        <v>290</v>
      </c>
      <c r="K92" t="s">
        <v>291</v>
      </c>
      <c r="M92" s="33" t="s">
        <v>505</v>
      </c>
      <c r="N92" t="s">
        <v>552</v>
      </c>
      <c r="O92">
        <f t="shared" si="36"/>
        <v>7</v>
      </c>
      <c r="P92" t="s">
        <v>553</v>
      </c>
      <c r="Q92" t="str">
        <f t="shared" si="37"/>
        <v>377.2265</v>
      </c>
      <c r="R92" t="str">
        <f t="shared" si="38"/>
        <v>97.6115</v>
      </c>
      <c r="S92" t="str">
        <f t="shared" si="39"/>
        <v>52.1560</v>
      </c>
    </row>
    <row r="93" spans="1:19" x14ac:dyDescent="0.3">
      <c r="B93">
        <v>10</v>
      </c>
      <c r="C93" s="6">
        <v>284.07900000000001</v>
      </c>
      <c r="D93" s="6">
        <v>94.027000000000001</v>
      </c>
      <c r="E93" s="6">
        <v>7.8834999999999997</v>
      </c>
      <c r="H93">
        <v>10</v>
      </c>
      <c r="I93" t="s">
        <v>292</v>
      </c>
      <c r="J93" t="s">
        <v>293</v>
      </c>
      <c r="K93" t="s">
        <v>294</v>
      </c>
      <c r="M93" s="33" t="s">
        <v>506</v>
      </c>
      <c r="N93" t="s">
        <v>552</v>
      </c>
      <c r="O93">
        <f t="shared" si="36"/>
        <v>8</v>
      </c>
      <c r="P93" t="s">
        <v>553</v>
      </c>
      <c r="Q93" t="str">
        <f t="shared" si="37"/>
        <v>116.1365</v>
      </c>
      <c r="R93" t="str">
        <f t="shared" si="38"/>
        <v>93.8375</v>
      </c>
      <c r="S93" t="str">
        <f t="shared" si="39"/>
        <v>8.0690</v>
      </c>
    </row>
    <row r="94" spans="1:19" x14ac:dyDescent="0.3">
      <c r="B94" t="s">
        <v>98</v>
      </c>
      <c r="C94" s="6">
        <v>323.34500000000003</v>
      </c>
      <c r="D94" s="6">
        <v>73.32074999999999</v>
      </c>
      <c r="E94" s="6"/>
      <c r="H94" t="s">
        <v>98</v>
      </c>
      <c r="I94" t="s">
        <v>295</v>
      </c>
      <c r="J94" t="s">
        <v>296</v>
      </c>
      <c r="M94" s="33" t="s">
        <v>507</v>
      </c>
      <c r="N94" t="s">
        <v>552</v>
      </c>
      <c r="O94">
        <f t="shared" si="36"/>
        <v>9</v>
      </c>
      <c r="P94" t="s">
        <v>553</v>
      </c>
      <c r="Q94" t="str">
        <f t="shared" si="37"/>
        <v>391.2905</v>
      </c>
      <c r="R94" t="str">
        <f t="shared" si="38"/>
        <v>98.0695</v>
      </c>
      <c r="S94" t="str">
        <f t="shared" si="39"/>
        <v>19.2050</v>
      </c>
    </row>
    <row r="95" spans="1:19" x14ac:dyDescent="0.3">
      <c r="B95" t="s">
        <v>99</v>
      </c>
      <c r="C95" s="6">
        <v>323.15924999999999</v>
      </c>
      <c r="D95" s="6">
        <v>68.152749999999997</v>
      </c>
      <c r="E95" s="6"/>
      <c r="H95" t="s">
        <v>99</v>
      </c>
      <c r="I95" t="s">
        <v>297</v>
      </c>
      <c r="J95" t="s">
        <v>298</v>
      </c>
      <c r="M95" s="33" t="s">
        <v>508</v>
      </c>
      <c r="N95" t="s">
        <v>552</v>
      </c>
      <c r="O95">
        <f t="shared" si="36"/>
        <v>10</v>
      </c>
      <c r="P95" t="s">
        <v>553</v>
      </c>
      <c r="Q95" t="str">
        <f t="shared" si="37"/>
        <v>394.0760</v>
      </c>
      <c r="R95" t="str">
        <f t="shared" si="38"/>
        <v>96.1185</v>
      </c>
      <c r="S95" t="str">
        <f t="shared" si="39"/>
        <v>17.0270</v>
      </c>
    </row>
    <row r="96" spans="1:19" x14ac:dyDescent="0.3">
      <c r="B96" t="s">
        <v>51</v>
      </c>
      <c r="C96" s="6">
        <v>323.2645</v>
      </c>
      <c r="D96" s="6">
        <v>68.019500000000008</v>
      </c>
      <c r="E96" s="6"/>
      <c r="H96" t="s">
        <v>51</v>
      </c>
      <c r="I96" t="s">
        <v>299</v>
      </c>
      <c r="J96" t="s">
        <v>300</v>
      </c>
      <c r="M96" s="33" t="s">
        <v>509</v>
      </c>
      <c r="N96" t="s">
        <v>552</v>
      </c>
      <c r="O96" t="str">
        <f t="shared" si="36"/>
        <v>Haut</v>
      </c>
      <c r="P96" t="s">
        <v>553</v>
      </c>
      <c r="Q96" t="str">
        <f t="shared" si="37"/>
        <v>27.1248</v>
      </c>
      <c r="R96" t="str">
        <f t="shared" si="38"/>
        <v>71.1215</v>
      </c>
    </row>
    <row r="97" spans="1:19" x14ac:dyDescent="0.3">
      <c r="B97" t="s">
        <v>52</v>
      </c>
      <c r="C97" s="6">
        <v>325.32799999999997</v>
      </c>
      <c r="D97" s="6">
        <v>67.946500000000015</v>
      </c>
      <c r="E97" s="6"/>
      <c r="H97" t="s">
        <v>52</v>
      </c>
      <c r="I97" t="s">
        <v>301</v>
      </c>
      <c r="J97" t="s">
        <v>302</v>
      </c>
      <c r="M97" s="33" t="s">
        <v>510</v>
      </c>
      <c r="N97" t="s">
        <v>552</v>
      </c>
      <c r="O97" t="str">
        <f t="shared" si="36"/>
        <v>Pluv02</v>
      </c>
      <c r="P97" t="s">
        <v>553</v>
      </c>
      <c r="Q97" t="str">
        <f t="shared" si="37"/>
        <v>25.0950</v>
      </c>
      <c r="R97" t="str">
        <f t="shared" si="38"/>
        <v>71.5035</v>
      </c>
    </row>
    <row r="98" spans="1:19" x14ac:dyDescent="0.3">
      <c r="B98" t="s">
        <v>69</v>
      </c>
      <c r="C98" s="6">
        <v>325.84750000000003</v>
      </c>
      <c r="D98" s="6">
        <v>69.322000000000017</v>
      </c>
      <c r="E98" s="6"/>
      <c r="H98" t="s">
        <v>69</v>
      </c>
      <c r="I98" t="s">
        <v>303</v>
      </c>
      <c r="J98" t="s">
        <v>304</v>
      </c>
      <c r="M98" s="33" t="s">
        <v>511</v>
      </c>
      <c r="N98" t="s">
        <v>552</v>
      </c>
      <c r="O98" t="str">
        <f t="shared" si="36"/>
        <v>Pluv03</v>
      </c>
      <c r="P98" t="s">
        <v>553</v>
      </c>
      <c r="Q98" t="str">
        <f t="shared" si="37"/>
        <v>25.9145</v>
      </c>
      <c r="R98" t="str">
        <f t="shared" si="38"/>
        <v>70.9540</v>
      </c>
    </row>
    <row r="99" spans="1:19" x14ac:dyDescent="0.3">
      <c r="M99" s="33" t="s">
        <v>512</v>
      </c>
      <c r="N99" t="s">
        <v>552</v>
      </c>
      <c r="O99" t="str">
        <f t="shared" si="36"/>
        <v>Pluv04</v>
      </c>
      <c r="P99" t="s">
        <v>553</v>
      </c>
      <c r="Q99" t="str">
        <f t="shared" si="37"/>
        <v>28.4870</v>
      </c>
      <c r="R99" t="str">
        <f t="shared" si="38"/>
        <v>71.4920</v>
      </c>
    </row>
    <row r="100" spans="1:19" x14ac:dyDescent="0.3">
      <c r="A100" t="s">
        <v>107</v>
      </c>
      <c r="G100" t="s">
        <v>107</v>
      </c>
      <c r="M100" s="33" t="s">
        <v>513</v>
      </c>
      <c r="N100" t="s">
        <v>551</v>
      </c>
      <c r="O100" t="str">
        <f>G117</f>
        <v>St_09</v>
      </c>
      <c r="P100" t="s">
        <v>553</v>
      </c>
      <c r="Q100" t="s">
        <v>553</v>
      </c>
    </row>
    <row r="101" spans="1:19" x14ac:dyDescent="0.3">
      <c r="B101" t="s">
        <v>16</v>
      </c>
      <c r="C101" t="s">
        <v>27</v>
      </c>
      <c r="D101" t="s">
        <v>15</v>
      </c>
      <c r="E101" t="s">
        <v>26</v>
      </c>
      <c r="H101" t="s">
        <v>16</v>
      </c>
      <c r="I101" t="s">
        <v>27</v>
      </c>
      <c r="J101" t="s">
        <v>15</v>
      </c>
      <c r="K101" t="s">
        <v>26</v>
      </c>
      <c r="M101" s="33" t="s">
        <v>514</v>
      </c>
      <c r="N101" t="s">
        <v>552</v>
      </c>
      <c r="O101">
        <f>H119</f>
        <v>1</v>
      </c>
      <c r="P101" t="s">
        <v>553</v>
      </c>
      <c r="Q101" t="str">
        <f>I119</f>
        <v>301.5290</v>
      </c>
      <c r="R101" t="str">
        <f t="shared" ref="R101:S101" si="40">J119</f>
        <v>93.2885</v>
      </c>
      <c r="S101" t="str">
        <f t="shared" si="40"/>
        <v>7.2485</v>
      </c>
    </row>
    <row r="102" spans="1:19" x14ac:dyDescent="0.3">
      <c r="B102">
        <v>1</v>
      </c>
      <c r="C102" s="6">
        <v>396.51549999999997</v>
      </c>
      <c r="D102" s="6">
        <v>95.534999999999997</v>
      </c>
      <c r="E102" s="6">
        <v>15.638</v>
      </c>
      <c r="H102">
        <v>1</v>
      </c>
      <c r="I102" t="s">
        <v>305</v>
      </c>
      <c r="J102" t="s">
        <v>306</v>
      </c>
      <c r="K102" t="s">
        <v>307</v>
      </c>
      <c r="M102" s="33" t="s">
        <v>515</v>
      </c>
      <c r="N102" t="s">
        <v>552</v>
      </c>
      <c r="O102">
        <f t="shared" ref="O102:O111" si="41">H120</f>
        <v>2</v>
      </c>
      <c r="P102" t="s">
        <v>553</v>
      </c>
      <c r="Q102" t="str">
        <f t="shared" ref="Q102:Q111" si="42">I120</f>
        <v>321.1005</v>
      </c>
      <c r="R102" t="str">
        <f t="shared" ref="R102:R112" si="43">J120</f>
        <v>98.1260</v>
      </c>
      <c r="S102" t="str">
        <f t="shared" ref="S102:S110" si="44">K120</f>
        <v>7.9050</v>
      </c>
    </row>
    <row r="103" spans="1:19" x14ac:dyDescent="0.3">
      <c r="B103">
        <v>2</v>
      </c>
      <c r="C103" s="6">
        <v>1.1135000000000019</v>
      </c>
      <c r="D103" s="6">
        <v>97.319499999999977</v>
      </c>
      <c r="E103" s="6">
        <v>13.436</v>
      </c>
      <c r="H103">
        <v>2</v>
      </c>
      <c r="I103" t="s">
        <v>308</v>
      </c>
      <c r="J103" t="s">
        <v>309</v>
      </c>
      <c r="K103" t="s">
        <v>310</v>
      </c>
      <c r="M103" s="33" t="s">
        <v>516</v>
      </c>
      <c r="N103" t="s">
        <v>552</v>
      </c>
      <c r="O103">
        <f t="shared" si="41"/>
        <v>3</v>
      </c>
      <c r="P103" t="s">
        <v>553</v>
      </c>
      <c r="Q103" t="str">
        <f t="shared" si="42"/>
        <v>254.2675</v>
      </c>
      <c r="R103" t="str">
        <f t="shared" si="43"/>
        <v>97.6720</v>
      </c>
      <c r="S103" t="str">
        <f t="shared" si="44"/>
        <v>8.6335</v>
      </c>
    </row>
    <row r="104" spans="1:19" x14ac:dyDescent="0.3">
      <c r="B104">
        <v>3</v>
      </c>
      <c r="C104" s="6">
        <v>389.19450000000001</v>
      </c>
      <c r="D104" s="6">
        <v>98.042500000000004</v>
      </c>
      <c r="E104" s="6"/>
      <c r="H104">
        <v>3</v>
      </c>
      <c r="I104" t="s">
        <v>311</v>
      </c>
      <c r="J104" t="s">
        <v>312</v>
      </c>
      <c r="M104" s="33" t="s">
        <v>517</v>
      </c>
      <c r="N104" t="s">
        <v>552</v>
      </c>
      <c r="O104">
        <f t="shared" si="41"/>
        <v>4</v>
      </c>
      <c r="P104" t="s">
        <v>553</v>
      </c>
      <c r="Q104" t="str">
        <f t="shared" si="42"/>
        <v>189.2505</v>
      </c>
      <c r="R104" t="str">
        <f t="shared" si="43"/>
        <v>96.9670</v>
      </c>
      <c r="S104" t="str">
        <f t="shared" si="44"/>
        <v>41.3445</v>
      </c>
    </row>
    <row r="105" spans="1:19" x14ac:dyDescent="0.3">
      <c r="B105">
        <v>4</v>
      </c>
      <c r="C105" s="6">
        <v>366.50099999999998</v>
      </c>
      <c r="D105" s="6">
        <v>97.412999999999997</v>
      </c>
      <c r="E105" s="6">
        <v>56.621000000000002</v>
      </c>
      <c r="H105">
        <v>4</v>
      </c>
      <c r="I105" t="s">
        <v>313</v>
      </c>
      <c r="J105" t="s">
        <v>314</v>
      </c>
      <c r="K105" t="s">
        <v>315</v>
      </c>
      <c r="M105" s="33" t="s">
        <v>518</v>
      </c>
      <c r="N105" t="s">
        <v>552</v>
      </c>
      <c r="O105">
        <f t="shared" si="41"/>
        <v>5</v>
      </c>
      <c r="P105" t="s">
        <v>553</v>
      </c>
      <c r="Q105" t="str">
        <f t="shared" si="42"/>
        <v>383.4160</v>
      </c>
      <c r="R105" t="str">
        <f t="shared" si="43"/>
        <v>99.9910</v>
      </c>
      <c r="S105" t="str">
        <f t="shared" si="44"/>
        <v>47.7180</v>
      </c>
    </row>
    <row r="106" spans="1:19" x14ac:dyDescent="0.3">
      <c r="B106">
        <v>5</v>
      </c>
      <c r="C106" s="6">
        <v>157.88800000000003</v>
      </c>
      <c r="D106" s="6">
        <v>99.338499999999996</v>
      </c>
      <c r="E106" s="6">
        <v>32.539000000000001</v>
      </c>
      <c r="H106">
        <v>5</v>
      </c>
      <c r="I106" t="s">
        <v>316</v>
      </c>
      <c r="J106" t="s">
        <v>317</v>
      </c>
      <c r="K106" t="s">
        <v>318</v>
      </c>
      <c r="M106" s="33" t="s">
        <v>519</v>
      </c>
      <c r="N106" t="s">
        <v>552</v>
      </c>
      <c r="O106">
        <f t="shared" si="41"/>
        <v>6</v>
      </c>
      <c r="P106" t="s">
        <v>553</v>
      </c>
      <c r="Q106" t="str">
        <f t="shared" si="42"/>
        <v>239.8290</v>
      </c>
      <c r="R106" t="str">
        <f t="shared" si="43"/>
        <v>93.7305</v>
      </c>
      <c r="S106" t="str">
        <f t="shared" si="44"/>
        <v>10.0690</v>
      </c>
    </row>
    <row r="107" spans="1:19" x14ac:dyDescent="0.3">
      <c r="B107">
        <v>6</v>
      </c>
      <c r="C107" s="6">
        <v>386.27700000000004</v>
      </c>
      <c r="D107" s="6">
        <v>96.405999999999992</v>
      </c>
      <c r="E107" s="6">
        <v>23.461500000000001</v>
      </c>
      <c r="H107">
        <v>6</v>
      </c>
      <c r="I107" t="s">
        <v>319</v>
      </c>
      <c r="J107" t="s">
        <v>320</v>
      </c>
      <c r="K107" t="s">
        <v>321</v>
      </c>
      <c r="M107" s="33" t="s">
        <v>520</v>
      </c>
      <c r="N107" t="s">
        <v>552</v>
      </c>
      <c r="O107">
        <f t="shared" si="41"/>
        <v>7</v>
      </c>
      <c r="P107" t="s">
        <v>553</v>
      </c>
      <c r="Q107" t="str">
        <f t="shared" si="42"/>
        <v>204.3645</v>
      </c>
      <c r="R107" t="str">
        <f t="shared" si="43"/>
        <v>97.2190</v>
      </c>
      <c r="S107" t="str">
        <f t="shared" si="44"/>
        <v>37.1825</v>
      </c>
    </row>
    <row r="108" spans="1:19" x14ac:dyDescent="0.3">
      <c r="B108">
        <v>7</v>
      </c>
      <c r="C108" s="6">
        <v>377.22649999999999</v>
      </c>
      <c r="D108" s="6">
        <v>97.611500000000007</v>
      </c>
      <c r="E108" s="6">
        <v>52.155999999999999</v>
      </c>
      <c r="H108">
        <v>7</v>
      </c>
      <c r="I108" t="s">
        <v>322</v>
      </c>
      <c r="J108" t="s">
        <v>323</v>
      </c>
      <c r="K108" t="s">
        <v>324</v>
      </c>
      <c r="M108" s="33" t="s">
        <v>521</v>
      </c>
      <c r="N108" t="s">
        <v>552</v>
      </c>
      <c r="O108">
        <f t="shared" si="41"/>
        <v>8</v>
      </c>
      <c r="P108" t="s">
        <v>553</v>
      </c>
      <c r="Q108" t="str">
        <f t="shared" si="42"/>
        <v>372.3255</v>
      </c>
      <c r="R108" t="str">
        <f t="shared" si="43"/>
        <v>98.6875</v>
      </c>
      <c r="S108" t="str">
        <f t="shared" si="44"/>
        <v>21.6885</v>
      </c>
    </row>
    <row r="109" spans="1:19" x14ac:dyDescent="0.3">
      <c r="B109">
        <v>8</v>
      </c>
      <c r="C109" s="6">
        <v>116.13649999999998</v>
      </c>
      <c r="D109" s="6">
        <v>93.837499999999991</v>
      </c>
      <c r="E109" s="6">
        <v>8.0690000000000008</v>
      </c>
      <c r="H109">
        <v>8</v>
      </c>
      <c r="I109" t="s">
        <v>325</v>
      </c>
      <c r="J109" t="s">
        <v>326</v>
      </c>
      <c r="K109" t="s">
        <v>327</v>
      </c>
      <c r="M109" s="33" t="s">
        <v>522</v>
      </c>
      <c r="N109" t="s">
        <v>552</v>
      </c>
      <c r="O109">
        <f t="shared" si="41"/>
        <v>9</v>
      </c>
      <c r="P109" t="s">
        <v>553</v>
      </c>
      <c r="Q109" t="str">
        <f t="shared" si="42"/>
        <v>268.3570</v>
      </c>
      <c r="R109" t="str">
        <f t="shared" si="43"/>
        <v>97.9420</v>
      </c>
      <c r="S109" t="str">
        <f t="shared" si="44"/>
        <v>7.6925</v>
      </c>
    </row>
    <row r="110" spans="1:19" x14ac:dyDescent="0.3">
      <c r="B110">
        <v>9</v>
      </c>
      <c r="C110" s="6">
        <v>391.29050000000001</v>
      </c>
      <c r="D110" s="6">
        <v>98.069499999999977</v>
      </c>
      <c r="E110" s="6">
        <v>19.204999999999998</v>
      </c>
      <c r="H110">
        <v>9</v>
      </c>
      <c r="I110" t="s">
        <v>328</v>
      </c>
      <c r="J110" t="s">
        <v>329</v>
      </c>
      <c r="K110" t="s">
        <v>330</v>
      </c>
      <c r="M110" s="33" t="s">
        <v>523</v>
      </c>
      <c r="N110" t="s">
        <v>552</v>
      </c>
      <c r="O110">
        <f t="shared" si="41"/>
        <v>10</v>
      </c>
      <c r="P110" t="s">
        <v>553</v>
      </c>
      <c r="Q110" t="str">
        <f t="shared" si="42"/>
        <v>287.8835</v>
      </c>
      <c r="R110" t="str">
        <f t="shared" si="43"/>
        <v>93.7290</v>
      </c>
      <c r="S110" t="str">
        <f t="shared" si="44"/>
        <v>7.1625</v>
      </c>
    </row>
    <row r="111" spans="1:19" x14ac:dyDescent="0.3">
      <c r="B111">
        <v>10</v>
      </c>
      <c r="C111" s="6">
        <v>394.07600000000002</v>
      </c>
      <c r="D111" s="6">
        <v>96.118500000000012</v>
      </c>
      <c r="E111" s="6">
        <v>17.027000000000001</v>
      </c>
      <c r="H111">
        <v>10</v>
      </c>
      <c r="I111" t="s">
        <v>331</v>
      </c>
      <c r="J111" t="s">
        <v>332</v>
      </c>
      <c r="K111" t="s">
        <v>333</v>
      </c>
      <c r="M111" s="33" t="s">
        <v>524</v>
      </c>
      <c r="N111" t="s">
        <v>552</v>
      </c>
      <c r="O111" t="str">
        <f t="shared" si="41"/>
        <v>Bas</v>
      </c>
      <c r="P111" t="s">
        <v>553</v>
      </c>
      <c r="Q111" t="str">
        <f t="shared" si="42"/>
        <v>317.3270</v>
      </c>
      <c r="R111" t="str">
        <f t="shared" si="43"/>
        <v>74.5765</v>
      </c>
    </row>
    <row r="112" spans="1:19" x14ac:dyDescent="0.3">
      <c r="B112" t="s">
        <v>99</v>
      </c>
      <c r="C112" s="6">
        <v>27.124749999999999</v>
      </c>
      <c r="D112" s="6">
        <v>71.121499999999997</v>
      </c>
      <c r="E112" s="6"/>
      <c r="H112" t="s">
        <v>99</v>
      </c>
      <c r="I112" t="s">
        <v>334</v>
      </c>
      <c r="J112" t="s">
        <v>335</v>
      </c>
      <c r="M112" s="33" t="s">
        <v>525</v>
      </c>
      <c r="N112" t="s">
        <v>552</v>
      </c>
      <c r="O112" t="str">
        <f>H130</f>
        <v>Haut</v>
      </c>
      <c r="P112" t="s">
        <v>553</v>
      </c>
      <c r="Q112" t="str">
        <f>I130</f>
        <v>317.1620</v>
      </c>
      <c r="R112" t="str">
        <f t="shared" si="43"/>
        <v>69.5290</v>
      </c>
    </row>
    <row r="113" spans="1:19" x14ac:dyDescent="0.3">
      <c r="B113" t="s">
        <v>51</v>
      </c>
      <c r="C113" s="6">
        <v>25.094999999999999</v>
      </c>
      <c r="D113" s="6">
        <v>71.503499999999988</v>
      </c>
      <c r="E113" s="6"/>
      <c r="H113" t="s">
        <v>51</v>
      </c>
      <c r="I113" t="s">
        <v>336</v>
      </c>
      <c r="J113" t="s">
        <v>337</v>
      </c>
      <c r="M113" s="33" t="s">
        <v>526</v>
      </c>
      <c r="N113" t="s">
        <v>552</v>
      </c>
      <c r="O113" t="str">
        <f t="shared" ref="O113:O116" si="45">H131</f>
        <v>Pluv01</v>
      </c>
      <c r="P113" t="s">
        <v>553</v>
      </c>
      <c r="Q113" t="str">
        <f t="shared" ref="Q113:Q116" si="46">I131</f>
        <v>317.7940</v>
      </c>
      <c r="R113" t="str">
        <f t="shared" ref="R113:R116" si="47">J131</f>
        <v>70.7990</v>
      </c>
    </row>
    <row r="114" spans="1:19" x14ac:dyDescent="0.3">
      <c r="B114" t="s">
        <v>52</v>
      </c>
      <c r="C114" s="6">
        <v>25.91449999999999</v>
      </c>
      <c r="D114" s="6">
        <v>70.953999999999979</v>
      </c>
      <c r="E114" s="6"/>
      <c r="H114" t="s">
        <v>52</v>
      </c>
      <c r="I114" t="s">
        <v>338</v>
      </c>
      <c r="J114" t="s">
        <v>339</v>
      </c>
      <c r="M114" s="33" t="s">
        <v>527</v>
      </c>
      <c r="N114" t="s">
        <v>552</v>
      </c>
      <c r="O114" t="str">
        <f t="shared" si="45"/>
        <v>Pluv02</v>
      </c>
      <c r="P114" t="s">
        <v>553</v>
      </c>
      <c r="Q114" t="str">
        <f t="shared" si="46"/>
        <v>317.8100</v>
      </c>
      <c r="R114" t="str">
        <f t="shared" si="47"/>
        <v>69.4960</v>
      </c>
    </row>
    <row r="115" spans="1:19" x14ac:dyDescent="0.3">
      <c r="B115" t="s">
        <v>69</v>
      </c>
      <c r="C115" s="6">
        <v>28.486999999999995</v>
      </c>
      <c r="D115" s="6">
        <v>71.49199999999999</v>
      </c>
      <c r="E115" s="6"/>
      <c r="H115" t="s">
        <v>69</v>
      </c>
      <c r="I115" t="s">
        <v>340</v>
      </c>
      <c r="J115" t="s">
        <v>341</v>
      </c>
      <c r="M115" s="33" t="s">
        <v>528</v>
      </c>
      <c r="N115" t="s">
        <v>552</v>
      </c>
      <c r="O115" t="str">
        <f t="shared" si="45"/>
        <v>Pluv03</v>
      </c>
      <c r="P115" t="s">
        <v>553</v>
      </c>
      <c r="Q115" t="str">
        <f t="shared" si="46"/>
        <v>319.7905</v>
      </c>
      <c r="R115" t="str">
        <f t="shared" si="47"/>
        <v>69.5840</v>
      </c>
    </row>
    <row r="116" spans="1:19" x14ac:dyDescent="0.3">
      <c r="M116" s="33" t="s">
        <v>529</v>
      </c>
      <c r="N116" t="s">
        <v>552</v>
      </c>
      <c r="O116" t="str">
        <f t="shared" si="45"/>
        <v>Pluv04</v>
      </c>
      <c r="P116" t="s">
        <v>553</v>
      </c>
      <c r="Q116" t="str">
        <f t="shared" si="46"/>
        <v>319.7065</v>
      </c>
      <c r="R116" t="str">
        <f t="shared" si="47"/>
        <v>70.8620</v>
      </c>
    </row>
    <row r="117" spans="1:19" x14ac:dyDescent="0.3">
      <c r="A117" t="s">
        <v>108</v>
      </c>
      <c r="G117" t="s">
        <v>108</v>
      </c>
      <c r="M117" s="33" t="s">
        <v>530</v>
      </c>
      <c r="N117" t="s">
        <v>551</v>
      </c>
      <c r="O117" t="str">
        <f>G136</f>
        <v>St_10</v>
      </c>
      <c r="P117" t="s">
        <v>553</v>
      </c>
      <c r="Q117" t="s">
        <v>553</v>
      </c>
    </row>
    <row r="118" spans="1:19" x14ac:dyDescent="0.3">
      <c r="B118" t="s">
        <v>16</v>
      </c>
      <c r="C118" t="s">
        <v>27</v>
      </c>
      <c r="D118" t="s">
        <v>15</v>
      </c>
      <c r="E118" t="s">
        <v>26</v>
      </c>
      <c r="H118" t="s">
        <v>16</v>
      </c>
      <c r="I118" t="s">
        <v>27</v>
      </c>
      <c r="J118" t="s">
        <v>15</v>
      </c>
      <c r="K118" t="s">
        <v>26</v>
      </c>
      <c r="M118" s="33" t="s">
        <v>531</v>
      </c>
      <c r="N118" t="s">
        <v>552</v>
      </c>
      <c r="O118">
        <f>H138</f>
        <v>1</v>
      </c>
      <c r="P118" t="s">
        <v>553</v>
      </c>
      <c r="Q118" t="str">
        <f>I138</f>
        <v>260.9465</v>
      </c>
      <c r="R118" t="str">
        <f t="shared" ref="R118" si="48">J138</f>
        <v>100.2875</v>
      </c>
    </row>
    <row r="119" spans="1:19" x14ac:dyDescent="0.3">
      <c r="B119">
        <v>1</v>
      </c>
      <c r="C119" s="6">
        <v>301.529</v>
      </c>
      <c r="D119" s="6">
        <v>93.288499999999985</v>
      </c>
      <c r="E119" s="6">
        <v>7.2484999999999999</v>
      </c>
      <c r="H119">
        <v>1</v>
      </c>
      <c r="I119" t="s">
        <v>342</v>
      </c>
      <c r="J119" t="s">
        <v>343</v>
      </c>
      <c r="K119" t="s">
        <v>344</v>
      </c>
      <c r="M119" s="33" t="s">
        <v>532</v>
      </c>
      <c r="N119" t="s">
        <v>552</v>
      </c>
      <c r="O119">
        <f t="shared" ref="O119:O130" si="49">H139</f>
        <v>2</v>
      </c>
      <c r="P119" t="s">
        <v>553</v>
      </c>
      <c r="Q119" t="str">
        <f t="shared" ref="Q119:Q130" si="50">I139</f>
        <v>261.9125</v>
      </c>
      <c r="R119" t="str">
        <f t="shared" ref="R119:R130" si="51">J139</f>
        <v>101.1300</v>
      </c>
    </row>
    <row r="120" spans="1:19" x14ac:dyDescent="0.3">
      <c r="B120">
        <v>2</v>
      </c>
      <c r="C120" s="6">
        <v>321.10050000000001</v>
      </c>
      <c r="D120" s="6">
        <v>98.126000000000019</v>
      </c>
      <c r="E120" s="6">
        <v>7.9049999999999994</v>
      </c>
      <c r="H120">
        <v>2</v>
      </c>
      <c r="I120" t="s">
        <v>345</v>
      </c>
      <c r="J120" t="s">
        <v>346</v>
      </c>
      <c r="K120" t="s">
        <v>347</v>
      </c>
      <c r="M120" s="33" t="s">
        <v>533</v>
      </c>
      <c r="N120" t="s">
        <v>552</v>
      </c>
      <c r="O120">
        <f t="shared" si="49"/>
        <v>4</v>
      </c>
      <c r="P120" t="s">
        <v>553</v>
      </c>
      <c r="Q120" t="str">
        <f t="shared" si="50"/>
        <v>71.9990</v>
      </c>
      <c r="R120" t="str">
        <f t="shared" si="51"/>
        <v>90.1515</v>
      </c>
      <c r="S120" t="str">
        <f t="shared" ref="S120:S125" si="52">K140</f>
        <v>6.6780</v>
      </c>
    </row>
    <row r="121" spans="1:19" x14ac:dyDescent="0.3">
      <c r="B121">
        <v>3</v>
      </c>
      <c r="C121" s="6">
        <v>254.26750000000001</v>
      </c>
      <c r="D121" s="6">
        <v>97.671999999999983</v>
      </c>
      <c r="E121" s="6">
        <v>8.6334999999999997</v>
      </c>
      <c r="H121">
        <v>3</v>
      </c>
      <c r="I121" t="s">
        <v>348</v>
      </c>
      <c r="J121" t="s">
        <v>349</v>
      </c>
      <c r="K121" t="s">
        <v>350</v>
      </c>
      <c r="M121" s="33" t="s">
        <v>534</v>
      </c>
      <c r="N121" t="s">
        <v>552</v>
      </c>
      <c r="O121">
        <f t="shared" si="49"/>
        <v>5</v>
      </c>
      <c r="P121" t="s">
        <v>553</v>
      </c>
      <c r="Q121" t="str">
        <f t="shared" si="50"/>
        <v>269.7770</v>
      </c>
      <c r="R121" t="str">
        <f t="shared" si="51"/>
        <v>100.6925</v>
      </c>
      <c r="S121" t="str">
        <f t="shared" si="52"/>
        <v>82.3330</v>
      </c>
    </row>
    <row r="122" spans="1:19" x14ac:dyDescent="0.3">
      <c r="B122">
        <v>4</v>
      </c>
      <c r="C122" s="6">
        <v>189.25049999999999</v>
      </c>
      <c r="D122" s="6">
        <v>96.967000000000013</v>
      </c>
      <c r="E122" s="6">
        <v>41.344499999999996</v>
      </c>
      <c r="H122">
        <v>4</v>
      </c>
      <c r="I122" t="s">
        <v>351</v>
      </c>
      <c r="J122" t="s">
        <v>352</v>
      </c>
      <c r="K122" t="s">
        <v>353</v>
      </c>
      <c r="M122" s="33" t="s">
        <v>535</v>
      </c>
      <c r="N122" t="s">
        <v>552</v>
      </c>
      <c r="O122">
        <f t="shared" si="49"/>
        <v>6</v>
      </c>
      <c r="P122" t="s">
        <v>553</v>
      </c>
      <c r="Q122" t="str">
        <f t="shared" si="50"/>
        <v>257.2205</v>
      </c>
      <c r="R122" t="str">
        <f t="shared" si="51"/>
        <v>99.8615</v>
      </c>
    </row>
    <row r="123" spans="1:19" x14ac:dyDescent="0.3">
      <c r="B123">
        <v>5</v>
      </c>
      <c r="C123" s="6">
        <v>383.416</v>
      </c>
      <c r="D123" s="6">
        <v>99.991</v>
      </c>
      <c r="E123" s="6">
        <v>47.718000000000004</v>
      </c>
      <c r="H123">
        <v>5</v>
      </c>
      <c r="I123" t="s">
        <v>354</v>
      </c>
      <c r="J123" t="s">
        <v>355</v>
      </c>
      <c r="K123" t="s">
        <v>356</v>
      </c>
      <c r="M123" s="33" t="s">
        <v>536</v>
      </c>
      <c r="N123" t="s">
        <v>552</v>
      </c>
      <c r="O123">
        <f t="shared" si="49"/>
        <v>7</v>
      </c>
      <c r="P123" t="s">
        <v>553</v>
      </c>
      <c r="Q123" t="str">
        <f t="shared" si="50"/>
        <v>162.7915</v>
      </c>
      <c r="R123" t="str">
        <f t="shared" si="51"/>
        <v>95.0335</v>
      </c>
      <c r="S123" t="str">
        <f t="shared" si="52"/>
        <v>8.7640</v>
      </c>
    </row>
    <row r="124" spans="1:19" x14ac:dyDescent="0.3">
      <c r="B124">
        <v>6</v>
      </c>
      <c r="C124" s="6">
        <v>239.82900000000001</v>
      </c>
      <c r="D124" s="6">
        <v>93.730499999999992</v>
      </c>
      <c r="E124" s="6">
        <v>10.068999999999999</v>
      </c>
      <c r="H124">
        <v>6</v>
      </c>
      <c r="I124" t="s">
        <v>357</v>
      </c>
      <c r="J124" t="s">
        <v>358</v>
      </c>
      <c r="K124" t="s">
        <v>359</v>
      </c>
      <c r="M124" s="33" t="s">
        <v>537</v>
      </c>
      <c r="N124" t="s">
        <v>552</v>
      </c>
      <c r="O124">
        <f t="shared" si="49"/>
        <v>8</v>
      </c>
      <c r="P124" t="s">
        <v>553</v>
      </c>
      <c r="Q124" t="str">
        <f t="shared" si="50"/>
        <v>266.7030</v>
      </c>
      <c r="R124" t="str">
        <f t="shared" si="51"/>
        <v>100.5320</v>
      </c>
      <c r="S124" t="str">
        <f t="shared" si="52"/>
        <v>55.9040</v>
      </c>
    </row>
    <row r="125" spans="1:19" x14ac:dyDescent="0.3">
      <c r="B125">
        <v>7</v>
      </c>
      <c r="C125" s="6">
        <v>204.36449999999999</v>
      </c>
      <c r="D125" s="6">
        <v>97.218999999999994</v>
      </c>
      <c r="E125" s="6">
        <v>37.182500000000005</v>
      </c>
      <c r="H125">
        <v>7</v>
      </c>
      <c r="I125" t="s">
        <v>360</v>
      </c>
      <c r="J125" t="s">
        <v>361</v>
      </c>
      <c r="K125" t="s">
        <v>362</v>
      </c>
      <c r="M125" s="33" t="s">
        <v>538</v>
      </c>
      <c r="N125" t="s">
        <v>552</v>
      </c>
      <c r="O125">
        <f t="shared" si="49"/>
        <v>10</v>
      </c>
      <c r="P125" t="s">
        <v>553</v>
      </c>
      <c r="Q125" t="str">
        <f t="shared" si="50"/>
        <v>260.3245</v>
      </c>
      <c r="R125" t="str">
        <f t="shared" si="51"/>
        <v>100.3980</v>
      </c>
      <c r="S125" t="str">
        <f t="shared" si="52"/>
        <v>35.2525</v>
      </c>
    </row>
    <row r="126" spans="1:19" x14ac:dyDescent="0.3">
      <c r="B126">
        <v>8</v>
      </c>
      <c r="C126" s="6">
        <v>372.32550000000003</v>
      </c>
      <c r="D126" s="6">
        <v>98.687500000000028</v>
      </c>
      <c r="E126" s="6">
        <v>21.688499999999998</v>
      </c>
      <c r="H126">
        <v>8</v>
      </c>
      <c r="I126" t="s">
        <v>363</v>
      </c>
      <c r="J126" t="s">
        <v>364</v>
      </c>
      <c r="K126" t="s">
        <v>365</v>
      </c>
      <c r="M126" s="33" t="s">
        <v>539</v>
      </c>
      <c r="N126" t="s">
        <v>552</v>
      </c>
      <c r="O126" t="str">
        <f t="shared" si="49"/>
        <v>Bas</v>
      </c>
      <c r="P126" t="s">
        <v>553</v>
      </c>
      <c r="Q126" t="str">
        <f t="shared" si="50"/>
        <v>253.6825</v>
      </c>
      <c r="R126" t="str">
        <f t="shared" si="51"/>
        <v>92.4228</v>
      </c>
    </row>
    <row r="127" spans="1:19" x14ac:dyDescent="0.3">
      <c r="B127">
        <v>9</v>
      </c>
      <c r="C127" s="6">
        <v>268.35700000000003</v>
      </c>
      <c r="D127" s="6">
        <v>97.941999999999993</v>
      </c>
      <c r="E127" s="6">
        <v>7.6924999999999999</v>
      </c>
      <c r="H127">
        <v>9</v>
      </c>
      <c r="I127" t="s">
        <v>366</v>
      </c>
      <c r="J127" t="s">
        <v>367</v>
      </c>
      <c r="K127" t="s">
        <v>368</v>
      </c>
      <c r="M127" s="33" t="s">
        <v>540</v>
      </c>
      <c r="N127" t="s">
        <v>552</v>
      </c>
      <c r="O127" t="str">
        <f t="shared" si="49"/>
        <v>Haut</v>
      </c>
      <c r="P127" t="s">
        <v>553</v>
      </c>
      <c r="Q127" t="str">
        <f t="shared" si="50"/>
        <v>253.6675</v>
      </c>
      <c r="R127" t="str">
        <f t="shared" si="51"/>
        <v>90.4070</v>
      </c>
    </row>
    <row r="128" spans="1:19" x14ac:dyDescent="0.3">
      <c r="B128">
        <v>10</v>
      </c>
      <c r="C128" s="6">
        <v>287.88350000000003</v>
      </c>
      <c r="D128" s="6">
        <v>93.728999999999999</v>
      </c>
      <c r="E128" s="6">
        <v>7.1624999999999996</v>
      </c>
      <c r="H128">
        <v>10</v>
      </c>
      <c r="I128" t="s">
        <v>369</v>
      </c>
      <c r="J128" t="s">
        <v>370</v>
      </c>
      <c r="K128" t="s">
        <v>371</v>
      </c>
      <c r="M128" s="33" t="s">
        <v>541</v>
      </c>
      <c r="N128" t="s">
        <v>552</v>
      </c>
      <c r="O128" t="str">
        <f t="shared" si="49"/>
        <v>Pluv01</v>
      </c>
      <c r="P128" t="s">
        <v>553</v>
      </c>
      <c r="Q128" t="str">
        <f t="shared" si="50"/>
        <v>253.7490</v>
      </c>
      <c r="R128" t="str">
        <f t="shared" si="51"/>
        <v>90.9015</v>
      </c>
    </row>
    <row r="129" spans="1:18" x14ac:dyDescent="0.3">
      <c r="B129" t="s">
        <v>98</v>
      </c>
      <c r="C129" s="6">
        <v>317.327</v>
      </c>
      <c r="D129" s="6">
        <v>74.576499999999996</v>
      </c>
      <c r="E129" s="6"/>
      <c r="H129" t="s">
        <v>98</v>
      </c>
      <c r="I129" t="s">
        <v>372</v>
      </c>
      <c r="J129" t="s">
        <v>373</v>
      </c>
      <c r="M129" s="33" t="s">
        <v>542</v>
      </c>
      <c r="N129" t="s">
        <v>552</v>
      </c>
      <c r="O129" t="str">
        <f t="shared" si="49"/>
        <v>Pluv02</v>
      </c>
      <c r="P129" t="s">
        <v>553</v>
      </c>
      <c r="Q129" t="str">
        <f t="shared" si="50"/>
        <v>254.5225</v>
      </c>
      <c r="R129" t="str">
        <f t="shared" si="51"/>
        <v>90.8045</v>
      </c>
    </row>
    <row r="130" spans="1:18" x14ac:dyDescent="0.3">
      <c r="B130" t="s">
        <v>99</v>
      </c>
      <c r="C130" s="6">
        <v>317.16200000000003</v>
      </c>
      <c r="D130" s="6">
        <v>69.528999999999996</v>
      </c>
      <c r="E130" s="6"/>
      <c r="H130" t="s">
        <v>99</v>
      </c>
      <c r="I130" t="s">
        <v>374</v>
      </c>
      <c r="J130" t="s">
        <v>375</v>
      </c>
      <c r="M130" s="33" t="s">
        <v>543</v>
      </c>
      <c r="N130" t="s">
        <v>552</v>
      </c>
      <c r="O130" t="str">
        <f t="shared" si="49"/>
        <v>Pluv03</v>
      </c>
      <c r="P130" t="s">
        <v>553</v>
      </c>
      <c r="Q130" t="str">
        <f t="shared" si="50"/>
        <v>254.9475</v>
      </c>
      <c r="R130" t="str">
        <f t="shared" si="51"/>
        <v>90.8980</v>
      </c>
    </row>
    <row r="131" spans="1:18" x14ac:dyDescent="0.3">
      <c r="B131" t="s">
        <v>50</v>
      </c>
      <c r="C131" s="6">
        <v>317.79399999999998</v>
      </c>
      <c r="D131" s="6">
        <v>70.799000000000007</v>
      </c>
      <c r="E131" s="6"/>
      <c r="H131" t="s">
        <v>50</v>
      </c>
      <c r="I131" t="s">
        <v>376</v>
      </c>
      <c r="J131" t="s">
        <v>377</v>
      </c>
      <c r="M131" s="33"/>
    </row>
    <row r="132" spans="1:18" x14ac:dyDescent="0.3">
      <c r="B132" t="s">
        <v>51</v>
      </c>
      <c r="C132" s="6">
        <v>317.81</v>
      </c>
      <c r="D132" s="6">
        <v>69.496000000000009</v>
      </c>
      <c r="E132" s="6"/>
      <c r="H132" t="s">
        <v>51</v>
      </c>
      <c r="I132" t="s">
        <v>378</v>
      </c>
      <c r="J132" t="s">
        <v>379</v>
      </c>
      <c r="M132" s="33"/>
    </row>
    <row r="133" spans="1:18" x14ac:dyDescent="0.3">
      <c r="B133" t="s">
        <v>52</v>
      </c>
      <c r="C133" s="6">
        <v>319.79050000000001</v>
      </c>
      <c r="D133" s="6">
        <v>69.584000000000017</v>
      </c>
      <c r="E133" s="6"/>
      <c r="H133" t="s">
        <v>52</v>
      </c>
      <c r="I133" t="s">
        <v>380</v>
      </c>
      <c r="J133" t="s">
        <v>381</v>
      </c>
      <c r="M133" s="33"/>
    </row>
    <row r="134" spans="1:18" x14ac:dyDescent="0.3">
      <c r="B134" t="s">
        <v>69</v>
      </c>
      <c r="C134" s="6">
        <v>319.70650000000001</v>
      </c>
      <c r="D134" s="6">
        <v>70.861999999999995</v>
      </c>
      <c r="E134" s="6"/>
      <c r="H134" t="s">
        <v>69</v>
      </c>
      <c r="I134" t="s">
        <v>382</v>
      </c>
      <c r="J134" t="s">
        <v>383</v>
      </c>
      <c r="M134" s="33"/>
    </row>
    <row r="135" spans="1:18" x14ac:dyDescent="0.3">
      <c r="M135" s="33"/>
    </row>
    <row r="136" spans="1:18" x14ac:dyDescent="0.3">
      <c r="A136" t="s">
        <v>109</v>
      </c>
      <c r="G136" t="s">
        <v>109</v>
      </c>
      <c r="M136" s="33"/>
    </row>
    <row r="137" spans="1:18" x14ac:dyDescent="0.3">
      <c r="B137" t="s">
        <v>16</v>
      </c>
      <c r="C137" t="s">
        <v>27</v>
      </c>
      <c r="D137" t="s">
        <v>15</v>
      </c>
      <c r="E137" t="s">
        <v>26</v>
      </c>
      <c r="H137" t="s">
        <v>16</v>
      </c>
      <c r="I137" t="s">
        <v>27</v>
      </c>
      <c r="J137" t="s">
        <v>15</v>
      </c>
      <c r="K137" t="s">
        <v>26</v>
      </c>
      <c r="M137" s="33"/>
    </row>
    <row r="138" spans="1:18" x14ac:dyDescent="0.3">
      <c r="B138">
        <v>1</v>
      </c>
      <c r="C138" s="6">
        <v>260.94650000000001</v>
      </c>
      <c r="D138" s="6">
        <v>100.28749999999999</v>
      </c>
      <c r="E138" s="6"/>
      <c r="H138">
        <v>1</v>
      </c>
      <c r="I138" t="s">
        <v>384</v>
      </c>
      <c r="J138" t="s">
        <v>385</v>
      </c>
      <c r="M138" s="33"/>
    </row>
    <row r="139" spans="1:18" x14ac:dyDescent="0.3">
      <c r="B139">
        <v>2</v>
      </c>
      <c r="C139" s="6">
        <v>261.91250000000002</v>
      </c>
      <c r="D139" s="6">
        <v>101.13</v>
      </c>
      <c r="E139" s="6"/>
      <c r="H139">
        <v>2</v>
      </c>
      <c r="I139" t="s">
        <v>386</v>
      </c>
      <c r="J139" t="s">
        <v>387</v>
      </c>
      <c r="M139" s="33"/>
    </row>
    <row r="140" spans="1:18" x14ac:dyDescent="0.3">
      <c r="B140">
        <v>4</v>
      </c>
      <c r="C140" s="6">
        <v>71.998999999999995</v>
      </c>
      <c r="D140" s="6">
        <v>90.151500000000013</v>
      </c>
      <c r="E140" s="6">
        <v>6.6779999999999999</v>
      </c>
      <c r="H140">
        <v>4</v>
      </c>
      <c r="I140" t="s">
        <v>388</v>
      </c>
      <c r="J140" t="s">
        <v>389</v>
      </c>
      <c r="K140" t="s">
        <v>390</v>
      </c>
      <c r="M140" s="33"/>
    </row>
    <row r="141" spans="1:18" x14ac:dyDescent="0.3">
      <c r="B141">
        <v>5</v>
      </c>
      <c r="C141" s="6">
        <v>269.77700000000004</v>
      </c>
      <c r="D141" s="6">
        <v>100.69249999999998</v>
      </c>
      <c r="E141" s="6">
        <v>82.332999999999998</v>
      </c>
      <c r="H141">
        <v>5</v>
      </c>
      <c r="I141" t="s">
        <v>391</v>
      </c>
      <c r="J141" t="s">
        <v>392</v>
      </c>
      <c r="K141" t="s">
        <v>393</v>
      </c>
      <c r="M141" s="33"/>
    </row>
    <row r="142" spans="1:18" x14ac:dyDescent="0.3">
      <c r="B142">
        <v>6</v>
      </c>
      <c r="C142" s="6">
        <v>257.22050000000002</v>
      </c>
      <c r="D142" s="6">
        <v>99.861499999999992</v>
      </c>
      <c r="E142" s="6"/>
      <c r="H142">
        <v>6</v>
      </c>
      <c r="I142" t="s">
        <v>394</v>
      </c>
      <c r="J142" t="s">
        <v>395</v>
      </c>
      <c r="M142" s="33"/>
    </row>
    <row r="143" spans="1:18" x14ac:dyDescent="0.3">
      <c r="B143">
        <v>7</v>
      </c>
      <c r="C143" s="6">
        <v>162.79149999999998</v>
      </c>
      <c r="D143" s="6">
        <v>95.033500000000018</v>
      </c>
      <c r="E143" s="6">
        <v>8.7639999999999993</v>
      </c>
      <c r="H143">
        <v>7</v>
      </c>
      <c r="I143" t="s">
        <v>396</v>
      </c>
      <c r="J143" t="s">
        <v>397</v>
      </c>
      <c r="K143" t="s">
        <v>398</v>
      </c>
      <c r="M143" s="33"/>
    </row>
    <row r="144" spans="1:18" x14ac:dyDescent="0.3">
      <c r="B144">
        <v>8</v>
      </c>
      <c r="C144" s="6">
        <v>266.70299999999997</v>
      </c>
      <c r="D144" s="6">
        <v>100.532</v>
      </c>
      <c r="E144" s="6">
        <v>55.903999999999996</v>
      </c>
      <c r="H144">
        <v>8</v>
      </c>
      <c r="I144" t="s">
        <v>399</v>
      </c>
      <c r="J144" t="s">
        <v>400</v>
      </c>
      <c r="K144" t="s">
        <v>401</v>
      </c>
      <c r="M144" s="33"/>
    </row>
    <row r="145" spans="2:13" x14ac:dyDescent="0.3">
      <c r="B145">
        <v>10</v>
      </c>
      <c r="C145" s="6">
        <v>260.3245</v>
      </c>
      <c r="D145" s="6">
        <v>100.398</v>
      </c>
      <c r="E145" s="6">
        <v>35.252499999999998</v>
      </c>
      <c r="H145">
        <v>10</v>
      </c>
      <c r="I145" t="s">
        <v>402</v>
      </c>
      <c r="J145" t="s">
        <v>403</v>
      </c>
      <c r="K145" t="s">
        <v>404</v>
      </c>
      <c r="M145" s="33"/>
    </row>
    <row r="146" spans="2:13" x14ac:dyDescent="0.3">
      <c r="B146" t="s">
        <v>98</v>
      </c>
      <c r="C146" s="6">
        <v>253.6825</v>
      </c>
      <c r="D146" s="6">
        <v>92.422750000000008</v>
      </c>
      <c r="E146" s="6"/>
      <c r="H146" t="s">
        <v>98</v>
      </c>
      <c r="I146" t="s">
        <v>405</v>
      </c>
      <c r="J146" t="s">
        <v>406</v>
      </c>
      <c r="M146" s="33"/>
    </row>
    <row r="147" spans="2:13" x14ac:dyDescent="0.3">
      <c r="B147" t="s">
        <v>99</v>
      </c>
      <c r="C147" s="6">
        <v>253.66750000000002</v>
      </c>
      <c r="D147" s="6">
        <v>90.407000000000011</v>
      </c>
      <c r="E147" s="6"/>
      <c r="H147" t="s">
        <v>99</v>
      </c>
      <c r="I147" t="s">
        <v>407</v>
      </c>
      <c r="J147" t="s">
        <v>408</v>
      </c>
      <c r="M147" s="33"/>
    </row>
    <row r="148" spans="2:13" x14ac:dyDescent="0.3">
      <c r="B148" t="s">
        <v>50</v>
      </c>
      <c r="C148" s="6">
        <v>253.749</v>
      </c>
      <c r="D148" s="6">
        <v>90.901500000000027</v>
      </c>
      <c r="E148" s="6"/>
      <c r="H148" t="s">
        <v>50</v>
      </c>
      <c r="I148" t="s">
        <v>409</v>
      </c>
      <c r="J148" t="s">
        <v>410</v>
      </c>
      <c r="M148" s="33"/>
    </row>
    <row r="149" spans="2:13" x14ac:dyDescent="0.3">
      <c r="B149" t="s">
        <v>51</v>
      </c>
      <c r="C149" s="6">
        <v>254.52250000000001</v>
      </c>
      <c r="D149" s="6">
        <v>90.804499999999976</v>
      </c>
      <c r="E149" s="6"/>
      <c r="H149" t="s">
        <v>51</v>
      </c>
      <c r="I149" t="s">
        <v>411</v>
      </c>
      <c r="J149" t="s">
        <v>412</v>
      </c>
      <c r="M149" s="33"/>
    </row>
    <row r="150" spans="2:13" x14ac:dyDescent="0.3">
      <c r="B150" t="s">
        <v>52</v>
      </c>
      <c r="C150" s="6">
        <v>254.94749999999999</v>
      </c>
      <c r="D150" s="6">
        <v>90.89800000000001</v>
      </c>
      <c r="E150" s="6"/>
      <c r="H150" t="s">
        <v>52</v>
      </c>
      <c r="I150" t="s">
        <v>413</v>
      </c>
      <c r="J150" t="s">
        <v>414</v>
      </c>
      <c r="M150" s="33"/>
    </row>
    <row r="151" spans="2:13" x14ac:dyDescent="0.3">
      <c r="M151" s="33"/>
    </row>
    <row r="152" spans="2:13" x14ac:dyDescent="0.3">
      <c r="M152" s="33"/>
    </row>
  </sheetData>
  <mergeCells count="2">
    <mergeCell ref="A3:E3"/>
    <mergeCell ref="G3:K3"/>
  </mergeCells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8</vt:i4>
      </vt:variant>
    </vt:vector>
  </HeadingPairs>
  <TitlesOfParts>
    <vt:vector size="8" baseType="lpstr">
      <vt:lpstr>Coordonnées</vt:lpstr>
      <vt:lpstr>Jour01</vt:lpstr>
      <vt:lpstr>Jour02</vt:lpstr>
      <vt:lpstr>Jour03</vt:lpstr>
      <vt:lpstr>Jour04</vt:lpstr>
      <vt:lpstr>Calculs</vt:lpstr>
      <vt:lpstr>Compil</vt:lpstr>
      <vt:lpstr>Geobase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Christophe Régnier</dc:creator>
  <cp:lastModifiedBy>Christophe Régnier</cp:lastModifiedBy>
  <dcterms:created xsi:type="dcterms:W3CDTF">2024-08-09T15:48:16Z</dcterms:created>
  <dcterms:modified xsi:type="dcterms:W3CDTF">2024-09-10T19:07:36Z</dcterms:modified>
</cp:coreProperties>
</file>